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K47" i="2"/>
  <c r="K46"/>
  <c r="K45"/>
  <c r="K44"/>
  <c r="K43"/>
  <c r="K42"/>
  <c r="K41"/>
  <c r="K40"/>
  <c r="K39"/>
  <c r="K38"/>
  <c r="K37"/>
  <c r="K36"/>
  <c r="K35"/>
  <c r="K34"/>
  <c r="K33"/>
  <c r="K32"/>
  <c r="K31"/>
  <c r="K30"/>
  <c r="K29"/>
  <c r="K28"/>
  <c r="K27"/>
  <c r="K26"/>
  <c r="K25"/>
  <c r="K24"/>
  <c r="K23"/>
  <c r="K22"/>
  <c r="K21"/>
  <c r="K20"/>
  <c r="K19"/>
  <c r="K18"/>
  <c r="K17"/>
  <c r="K16"/>
  <c r="K15"/>
  <c r="K14"/>
  <c r="K13"/>
  <c r="K12"/>
  <c r="K11"/>
  <c r="K10"/>
  <c r="K9"/>
  <c r="K8"/>
  <c r="K7"/>
  <c r="K6"/>
  <c r="K5"/>
  <c r="J23" l="1"/>
  <c r="J45"/>
  <c r="J42"/>
  <c r="J46"/>
  <c r="J41"/>
  <c r="J43"/>
  <c r="J47"/>
  <c r="J44"/>
  <c r="N21" l="1"/>
  <c r="J21"/>
  <c r="N20" l="1"/>
  <c r="J20"/>
  <c r="J34" l="1"/>
  <c r="N34"/>
  <c r="J5"/>
  <c r="J6"/>
  <c r="J10"/>
  <c r="N35" l="1"/>
  <c r="J35"/>
  <c r="N39"/>
  <c r="J39"/>
  <c r="N15"/>
  <c r="J15"/>
  <c r="N17"/>
  <c r="J17"/>
  <c r="N10" l="1"/>
  <c r="N8" l="1"/>
  <c r="N40" l="1"/>
  <c r="J40"/>
  <c r="N12" l="1"/>
  <c r="J12"/>
  <c r="J25" l="1"/>
  <c r="N25"/>
  <c r="J29" l="1"/>
  <c r="N51" l="1"/>
  <c r="N50"/>
  <c r="N43"/>
  <c r="N44"/>
  <c r="N41"/>
  <c r="N42"/>
  <c r="N23"/>
  <c r="N47"/>
  <c r="N19"/>
  <c r="J19"/>
  <c r="N46"/>
  <c r="N45"/>
  <c r="N7"/>
  <c r="J7"/>
  <c r="N6"/>
  <c r="N5"/>
  <c r="N32"/>
  <c r="J32"/>
  <c r="N38"/>
  <c r="J38"/>
  <c r="N18"/>
  <c r="J18"/>
  <c r="N16"/>
  <c r="J16"/>
  <c r="N36"/>
  <c r="J36"/>
  <c r="N33"/>
  <c r="J33"/>
  <c r="N31"/>
  <c r="J31"/>
  <c r="N28"/>
  <c r="J28"/>
  <c r="N29"/>
  <c r="N27"/>
  <c r="J27"/>
  <c r="N14"/>
  <c r="J14"/>
  <c r="N24"/>
  <c r="J24"/>
  <c r="N37"/>
  <c r="J37"/>
  <c r="N13"/>
  <c r="J13"/>
  <c r="N11"/>
  <c r="J11"/>
  <c r="N30"/>
  <c r="J30"/>
  <c r="N26"/>
  <c r="J26"/>
  <c r="N22"/>
  <c r="J22"/>
  <c r="N9"/>
  <c r="J9"/>
  <c r="J8"/>
</calcChain>
</file>

<file path=xl/sharedStrings.xml><?xml version="1.0" encoding="utf-8"?>
<sst xmlns="http://schemas.openxmlformats.org/spreadsheetml/2006/main" count="301" uniqueCount="152">
  <si>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</si>
  <si>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</si>
  <si>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</si>
  <si>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</si>
  <si>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</si>
  <si>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</si>
  <si>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</si>
  <si>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</si>
  <si>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</si>
  <si>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</si>
  <si>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</si>
  <si>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</si>
  <si>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</si>
  <si>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</si>
  <si>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</si>
  <si>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</si>
  <si>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</si>
  <si>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</si>
  <si>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</si>
  <si>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</si>
  <si>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</si>
  <si>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</si>
  <si>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</si>
  <si>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</si>
  <si>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</si>
  <si>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</si>
  <si>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</si>
  <si>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</si>
  <si>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</si>
  <si>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</si>
  <si>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</si>
  <si>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</si>
  <si>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</si>
  <si>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</si>
  <si>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</si>
  <si>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</si>
  <si>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</si>
  <si>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</si>
  <si>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</si>
  <si>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</si>
  <si>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</si>
  <si>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</si>
  <si>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</si>
  <si>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</si>
  <si>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</si>
  <si>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</si>
  <si>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</si>
  <si>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</si>
  <si>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</si>
  <si>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</si>
  <si>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</si>
  <si>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</si>
  <si>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</si>
  <si>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</si>
  <si>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</si>
  <si>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</si>
  <si>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</si>
  <si>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</si>
  <si>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</si>
  <si>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</si>
  <si>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</si>
  <si>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</si>
  <si>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</si>
  <si>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</si>
  <si>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</si>
  <si>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</si>
  <si>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</si>
  <si>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</si>
  <si>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</si>
  <si>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</si>
  <si>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</si>
  <si>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</si>
  <si>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</si>
  <si>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</si>
  <si>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</si>
  <si>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</si>
  <si>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</si>
  <si>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</si>
  <si>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</si>
  <si>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t>4,237288 x 1000
7.000 x 0,65</t>
  </si>
  <si>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</si>
  <si>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</si>
  <si>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</si>
  <si>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</si>
  <si>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t>1,872000 x 1000
4.679 x 0,65</t>
  </si>
  <si>
    <t>2,299000 x 1000
4.959 x 0.65</t>
  </si>
  <si>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</si>
  <si>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geçerli olan; </t>
    </r>
    <r>
      <rPr>
        <b/>
        <sz val="11"/>
        <rFont val="Arial"/>
        <family val="2"/>
        <charset val="162"/>
      </rPr>
      <t>ceviz tipi ithal linyit</t>
    </r>
    <r>
      <rPr>
        <sz val="11"/>
        <rFont val="Arial"/>
        <family val="2"/>
      </rPr>
      <t xml:space="preserve"> için nakliye ücreti ve KDV dahil bayi satış fiyatı 125 TL/ 25kg.torba veya 5.000 TL/ton'dur. Ancak son dönemde Rusya'dan ithalat yapılamadığından güncel fiyatlar henüz belirlenememektedir.</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</si>
  <si>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</si>
  <si>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</si>
  <si>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
(Serbest Tüketici 2)</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</si>
  <si>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</si>
  <si>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</si>
  <si>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22,622411 x 1000</t>
    </r>
    <r>
      <rPr>
        <vertAlign val="superscript"/>
        <sz val="11"/>
        <rFont val="Arial"/>
        <family val="2"/>
      </rPr>
      <t xml:space="preserve">
</t>
    </r>
    <r>
      <rPr>
        <sz val="11"/>
        <rFont val="Arial"/>
        <family val="2"/>
      </rPr>
      <t>11,000 x 0,90</t>
    </r>
  </si>
  <si>
    <r>
      <t xml:space="preserve">(02 Eylül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</si>
  <si>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Eylül 2022
</t>
    </r>
    <r>
      <rPr>
        <sz val="12"/>
        <rFont val="Arial"/>
        <family val="2"/>
        <charset val="162"/>
      </rPr>
      <t>Tarihindeki
Birim Fiyat</t>
    </r>
  </si>
  <si>
    <r>
      <t>02 Eylül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</si>
  <si>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03 Eylül 2021</t>
    </r>
    <r>
      <rPr>
        <sz val="12"/>
        <rFont val="Arial"/>
        <family val="2"/>
        <charset val="162"/>
      </rPr>
      <t xml:space="preserve">
Tarihindeki 
Birim Fiyatları </t>
    </r>
  </si>
  <si>
    <t>02 Eylül 2022
03 Eylül 2021</t>
  </si>
  <si>
    <r>
      <t xml:space="preserve">02 Eylül </t>
    </r>
    <r>
      <rPr>
        <b/>
        <sz val="12"/>
        <rFont val="Arial"/>
        <family val="2"/>
        <charset val="162"/>
      </rPr>
      <t>2022</t>
    </r>
    <r>
      <rPr>
        <sz val="12"/>
        <rFont val="Arial"/>
        <family val="2"/>
        <charset val="162"/>
      </rPr>
      <t xml:space="preserve"> tarihinde</t>
    </r>
  </si>
  <si>
    <r>
      <t xml:space="preserve">02 Eylül </t>
    </r>
    <r>
      <rPr>
        <b/>
        <sz val="12"/>
        <rFont val="Arial"/>
        <family val="2"/>
        <charset val="162"/>
      </rPr>
      <t>2021</t>
    </r>
    <r>
      <rPr>
        <sz val="12"/>
        <rFont val="Arial"/>
        <family val="2"/>
        <charset val="162"/>
      </rPr>
      <t xml:space="preserve"> tarihinde</t>
    </r>
  </si>
  <si>
    <r>
      <rPr>
        <b/>
        <sz val="11"/>
        <rFont val="Arial"/>
        <family val="2"/>
        <charset val="162"/>
      </rPr>
      <t>3. Doğalgaz</t>
    </r>
    <r>
      <rPr>
        <sz val="11"/>
        <rFont val="Arial"/>
        <family val="2"/>
      </rPr>
      <t xml:space="preserve"> birim fiyatları 01 Eylül 2022 tarihinde yayınlanan, 02 Eylül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</si>
  <si>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Eylül 2022 tarihinde yayınlanan, 02 Eylül 2022 tarihinde geçerli olan tarifesindeki fiyatlardır.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</si>
  <si>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Eylül 2022 tarihinde yayınlanan, 02 Eylül 2022 tarihinde geçerli olan </t>
    </r>
    <r>
      <rPr>
        <b/>
        <sz val="11"/>
        <rFont val="Arial"/>
        <family val="2"/>
      </rPr>
      <t>İPRAGAZ</t>
    </r>
    <r>
      <rPr>
        <sz val="11"/>
        <rFont val="Arial"/>
        <family val="2"/>
      </rPr>
      <t xml:space="preserve"> fiyatlarıdır.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</si>
  <si>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02 Eylül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</si>
  <si>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02 Eylül 2022 tarihinde geçerli olan </t>
    </r>
    <r>
      <rPr>
        <b/>
        <sz val="11"/>
        <rFont val="Arial"/>
        <family val="2"/>
        <charset val="162"/>
      </rPr>
      <t>TKİ - ELİ</t>
    </r>
    <r>
      <rPr>
        <sz val="11"/>
        <rFont val="Arial"/>
        <family val="2"/>
        <charset val="162"/>
      </rPr>
      <t>'nin 14 Nisan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</si>
  <si>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02 Eylül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</si>
  <si>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rPr>
        <b/>
        <sz val="11"/>
        <color rgb="FFFF0000"/>
        <rFont val="Arial"/>
        <family val="2"/>
        <charset val="162"/>
      </rPr>
      <t xml:space="preserve">13. </t>
    </r>
    <r>
      <rPr>
        <sz val="11"/>
        <color rgb="FFFF0000"/>
        <rFont val="Arial"/>
        <family val="2"/>
        <charset val="162"/>
      </rPr>
      <t xml:space="preserve">01 Eylül 2022 tarihi itibari ile ST (KADEME-2) ve OSB (KADEME-2) müşterilerinin 2022 Yılı Eylül ayı toplam gaz alım miktarı için;
 • 2022 yılı Eylül ayındaki toplam gaz alımının %60’ı kadarki kısım BOTAŞ’ın Elektrik Üretimi Amacı Dışındaki Kullanım için geçerli olan Kademe-2 fiyatının esas alındığı,
 • 2022 yılı Eylül ayındaki toplam gaz alımının %40’ı kadarki kısım ise, BOTAŞ’ın Elektrik Üretimi Amacı Dışındaki Kullanım için geçerli olan Kademe-2 fiyatının %50 fazlasının esas alındığı,
doğalgaz perakende satış fiyatı uygulanacaktır. </t>
    </r>
  </si>
  <si>
    <r>
      <rPr>
        <b/>
        <sz val="11"/>
        <color rgb="FFFF0000"/>
        <rFont val="Arial"/>
        <family val="2"/>
        <charset val="162"/>
      </rPr>
      <t>16</t>
    </r>
    <r>
      <rPr>
        <sz val="11"/>
        <color rgb="FFFF0000"/>
        <rFont val="Arial"/>
        <family val="2"/>
        <charset val="162"/>
      </rPr>
      <t xml:space="preserve">. </t>
    </r>
    <r>
      <rPr>
        <b/>
        <sz val="11"/>
        <color rgb="FFFF0000"/>
        <rFont val="Arial"/>
        <family val="2"/>
        <charset val="162"/>
      </rPr>
      <t>Ankara</t>
    </r>
    <r>
      <rPr>
        <sz val="11"/>
        <color rgb="FFFF0000"/>
        <rFont val="Arial"/>
        <family val="2"/>
        <charset val="162"/>
      </rPr>
      <t xml:space="preserve"> ve </t>
    </r>
    <r>
      <rPr>
        <b/>
        <sz val="11"/>
        <color rgb="FFFF0000"/>
        <rFont val="Arial"/>
        <family val="2"/>
        <charset val="162"/>
      </rPr>
      <t>Eskişehir</t>
    </r>
    <r>
      <rPr>
        <sz val="11"/>
        <color rgb="FFFF0000"/>
        <rFont val="Arial"/>
        <family val="2"/>
        <charset val="162"/>
      </rPr>
      <t>'deki serbest tüketicilerin 0 - 100.000 Sm3/yıl ve 100.000 - 300.000 Sm3/yıl doğalgaz tüketim miktarları için Kademe-1 tarifesi, 
bu miktarların üzerindeki tüketimler için ise Kademe - 2 tarifesindeki birim fiyatlar alınmaktadır.</t>
    </r>
  </si>
  <si>
    <r>
      <rPr>
        <b/>
        <sz val="11"/>
        <color rgb="FFFF0000"/>
        <rFont val="Arial"/>
        <family val="2"/>
        <charset val="162"/>
      </rPr>
      <t xml:space="preserve">15. </t>
    </r>
    <r>
      <rPr>
        <sz val="11"/>
        <color rgb="FFFF0000"/>
        <rFont val="Arial"/>
        <family val="2"/>
        <charset val="162"/>
      </rPr>
      <t xml:space="preserve">01 Eylül 2022 tarihinden itibaren Dağıtım Şirketlerinin </t>
    </r>
    <r>
      <rPr>
        <b/>
        <sz val="11"/>
        <color rgb="FFFF0000"/>
        <rFont val="Arial"/>
        <family val="2"/>
        <charset val="162"/>
      </rPr>
      <t>Organize Sanayi Bölgeleri</t>
    </r>
    <r>
      <rPr>
        <sz val="11"/>
        <color rgb="FFFF0000"/>
        <rFont val="Arial"/>
        <family val="2"/>
        <charset val="162"/>
      </rPr>
      <t xml:space="preserve"> müşterilerinin katılımcılarından 01 Ocak 2022 – 31 Aralık 2022 tarihleri arasındaki “TESİS” bazında toplam tüketim miktarı 300.000 Sm3 ve 
altında olanların tüketim miktarları için OSB Kademe-1, 300.001 Sm3 ve üzerinde olan “TESİS” tüketim miktarları için OSB Kademe-2 doğalgaz toptan satış fiyatı uygulanmaktadır.</t>
    </r>
  </si>
  <si>
    <t xml:space="preserve">7,589989 x 1000
8250 x 0,93 </t>
  </si>
  <si>
    <t xml:space="preserve">7,877158 x 1000
8250 x 0,93 </t>
  </si>
  <si>
    <t xml:space="preserve">15,900135 x 1000
8250 x 0,93 </t>
  </si>
  <si>
    <t xml:space="preserve">15,961925 x 1000
8250 x 0,93 </t>
  </si>
  <si>
    <t xml:space="preserve">16,072186 x 1000
8250 x 0,93 </t>
  </si>
  <si>
    <t xml:space="preserve">16,298234 x 1000
8250 x 0,93 </t>
  </si>
  <si>
    <r>
      <rPr>
        <b/>
        <sz val="11"/>
        <color rgb="FFFF0000"/>
        <rFont val="Arial"/>
        <family val="2"/>
        <charset val="162"/>
      </rPr>
      <t>14. Ekmek</t>
    </r>
    <r>
      <rPr>
        <sz val="11"/>
        <color rgb="FFFF0000"/>
        <rFont val="Arial"/>
        <family val="2"/>
        <charset val="162"/>
      </rPr>
      <t xml:space="preserve"> Üreticisi olduğunu belgeleyen Ekmek Üreticilerine BOTAŞ’ın Elektrik Üretimi Amacı Dışındaki Kullanım için geçerli olan Kademe-1 fiyatının esas alındığı doğalgaz perakende satış fiyatı uygulanacaktır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</si>
  <si>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03Ağustos 2022 tarihinde yayınlanan </t>
    </r>
    <r>
      <rPr>
        <b/>
        <sz val="11"/>
        <rFont val="Arial"/>
        <family val="2"/>
        <charset val="162"/>
      </rPr>
      <t>İPRAGAZ</t>
    </r>
    <r>
      <rPr>
        <sz val="11"/>
        <rFont val="Arial"/>
        <family val="2"/>
        <charset val="162"/>
      </rPr>
      <t xml:space="preserve"> ve  31 Temmuz 2022 tarihinde yayınlanan </t>
    </r>
    <r>
      <rPr>
        <b/>
        <sz val="11"/>
        <rFont val="Arial"/>
        <family val="2"/>
        <charset val="162"/>
      </rPr>
      <t>AYGAZ</t>
    </r>
    <r>
      <rPr>
        <sz val="11"/>
        <rFont val="Arial"/>
        <family val="2"/>
        <charset val="162"/>
      </rPr>
      <t>'ın 02 Eylül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</si>
  <si>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t xml:space="preserve">7,580255 x 1000
8250 x 0,93 </t>
  </si>
  <si>
    <t xml:space="preserve">7,441849 x 1000
8250 x 0,93 </t>
  </si>
  <si>
    <t xml:space="preserve">16,150188 x 1000
8250 x 0,93 </t>
  </si>
  <si>
    <t xml:space="preserve">15,973828 x 1000
8250 x 0,93 </t>
  </si>
  <si>
    <r>
      <t>23,152105 x 1000</t>
    </r>
    <r>
      <rPr>
        <vertAlign val="superscript"/>
        <sz val="11"/>
        <rFont val="Arial"/>
        <family val="2"/>
      </rPr>
      <t xml:space="preserve">
</t>
    </r>
    <r>
      <rPr>
        <sz val="11"/>
        <rFont val="Arial"/>
        <family val="2"/>
      </rPr>
      <t>11,100 x 0,92</t>
    </r>
  </si>
  <si>
    <r>
      <t>22,981300 x 1000</t>
    </r>
    <r>
      <rPr>
        <vertAlign val="superscript"/>
        <sz val="11"/>
        <rFont val="Arial"/>
        <family val="2"/>
      </rPr>
      <t xml:space="preserve">
</t>
    </r>
    <r>
      <rPr>
        <sz val="11"/>
        <rFont val="Arial"/>
        <family val="2"/>
      </rPr>
      <t>11,100 x 0,92</t>
    </r>
  </si>
  <si>
    <r>
      <t>20,892091 x 1000</t>
    </r>
    <r>
      <rPr>
        <vertAlign val="superscript"/>
        <sz val="11"/>
        <rFont val="Arial"/>
        <family val="2"/>
      </rPr>
      <t xml:space="preserve">
</t>
    </r>
    <r>
      <rPr>
        <sz val="11"/>
        <rFont val="Arial"/>
        <family val="2"/>
      </rPr>
      <t>11,000 x 0,92</t>
    </r>
  </si>
  <si>
    <t xml:space="preserve">26,509000 x 1000
8250 x 0,93 </t>
  </si>
  <si>
    <t xml:space="preserve">27,112000 x 1000
8250 x 0,93 </t>
  </si>
  <si>
    <t>8,79661 x 1000
9,562 x 0,80</t>
  </si>
  <si>
    <r>
      <t>26,948150 x 1000</t>
    </r>
    <r>
      <rPr>
        <vertAlign val="superscript"/>
        <sz val="11"/>
        <rFont val="Arial"/>
        <family val="2"/>
      </rPr>
      <t xml:space="preserve">
</t>
    </r>
    <r>
      <rPr>
        <sz val="11"/>
        <rFont val="Arial"/>
        <family val="2"/>
      </rPr>
      <t>10,256 x 0,84</t>
    </r>
  </si>
  <si>
    <t>7,147995 x 1000
8250 x 0,93</t>
  </si>
  <si>
    <t>15,833334 x 1000
8250 x 0,93</t>
  </si>
  <si>
    <t xml:space="preserve">8,1033400x 1000
8250 x 0,93 </t>
  </si>
  <si>
    <t xml:space="preserve">16,811679 x 1000
8250 x 0,93 </t>
  </si>
  <si>
    <t xml:space="preserve">16,082974 x 1000
8250 x 0,93 </t>
  </si>
  <si>
    <t xml:space="preserve">7,702271 x 1000
8250 x 0,93 </t>
  </si>
  <si>
    <t xml:space="preserve">7,521324 x 1000
8250 x 0,93 </t>
  </si>
  <si>
    <t xml:space="preserve">16,135636 x 1000
8250 x 0,93 </t>
  </si>
  <si>
    <t xml:space="preserve">15,931323 x 1000
8250 x 0,93 </t>
  </si>
  <si>
    <t xml:space="preserve">15,877951 x 1000
8250 x 0,93 </t>
  </si>
  <si>
    <t xml:space="preserve">7,516558 x 1000
8250 x 0,93 </t>
  </si>
  <si>
    <t xml:space="preserve">7,327909 x 1000
8250 x 0,93 </t>
  </si>
  <si>
    <t xml:space="preserve">16,036248 x 1000
8250 x 0,93 </t>
  </si>
  <si>
    <t xml:space="preserve">15,949571 x 1000
8250 x 0,93 </t>
  </si>
  <si>
    <t xml:space="preserve">15,887213 x 1000
8250 x 0,93 </t>
  </si>
  <si>
    <t xml:space="preserve">15,872304 x 1000
8250 x 0,93 </t>
  </si>
  <si>
    <t xml:space="preserve">15,866758 x 1000
8250 x 0,93 </t>
  </si>
  <si>
    <t xml:space="preserve">15,904814 x 1000
8250 x 0,93 </t>
  </si>
  <si>
    <r>
      <t>4,352952 x 1000</t>
    </r>
    <r>
      <rPr>
        <vertAlign val="superscript"/>
        <sz val="11"/>
        <rFont val="Arial"/>
        <family val="2"/>
      </rPr>
      <t xml:space="preserve">
</t>
    </r>
    <r>
      <rPr>
        <sz val="11"/>
        <rFont val="Arial"/>
        <family val="2"/>
      </rPr>
      <t>860 x 0,99</t>
    </r>
  </si>
  <si>
    <t>Açıklamalar</t>
  </si>
  <si>
    <r>
      <t>İstanbul Avrupa Yakası</t>
    </r>
    <r>
      <rPr>
        <b/>
        <sz val="14"/>
        <rFont val="Arial"/>
        <family val="2"/>
      </rPr>
      <t xml:space="preserve">
</t>
    </r>
    <r>
      <rPr>
        <b/>
        <sz val="12"/>
        <rFont val="Arial"/>
        <family val="2"/>
        <charset val="162"/>
      </rPr>
      <t xml:space="preserve">OPET </t>
    </r>
  </si>
  <si>
    <r>
      <t>7.</t>
    </r>
    <r>
      <rPr>
        <sz val="11"/>
        <rFont val="Arial"/>
        <family val="2"/>
        <charset val="162"/>
      </rPr>
      <t xml:space="preserve"> </t>
    </r>
    <r>
      <rPr>
        <b/>
        <sz val="11"/>
        <rFont val="Arial"/>
        <family val="2"/>
        <charset val="162"/>
      </rPr>
      <t xml:space="preserve"> Elektrik birim fiyatı</t>
    </r>
    <r>
      <rPr>
        <sz val="11"/>
        <rFont val="Arial"/>
        <family val="2"/>
        <charset val="162"/>
      </rPr>
      <t xml:space="preserve"> 01 Eylül 2022 tarihinden itibaren geçerli olacağı ilan edilen ve 02 Eylül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</si>
  <si>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t xml:space="preserve">İstanbul Avrupa Yakası
</t>
    </r>
    <r>
      <rPr>
        <b/>
        <sz val="12"/>
        <rFont val="Arial"/>
        <family val="2"/>
        <charset val="162"/>
      </rPr>
      <t xml:space="preserve">OPET </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</si>
</sst>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41">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11"/>
      <color rgb="FFFF0000"/>
      <name val="Arial"/>
      <family val="2"/>
      <charset val="162"/>
    </font>
    <font>
      <b/>
      <sz val="11"/>
      <color rgb="FFFF0000"/>
      <name val="Arial"/>
      <family val="2"/>
      <charset val="162"/>
    </font>
    <font>
      <sz val="9"/>
      <name val="Arial"/>
      <family val="2"/>
      <charset val="162"/>
    </font>
    <font>
      <b/>
      <sz val="10"/>
      <name val="Arial"/>
      <family val="2"/>
      <charset val="162"/>
    </font>
  </fonts>
  <fills count="30">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
      <patternFill patternType="solid">
        <fgColor rgb="FF6DFFAF"/>
        <bgColor indexed="64"/>
      </patternFill>
    </fill>
    <fill>
      <patternFill patternType="solid">
        <fgColor rgb="FFFFFFA7"/>
        <bgColor indexed="64"/>
      </patternFill>
    </fill>
    <fill>
      <patternFill patternType="solid">
        <fgColor rgb="FFFFFF09"/>
        <bgColor indexed="64"/>
      </patternFill>
    </fill>
    <fill>
      <patternFill patternType="solid">
        <fgColor rgb="FFF79D53"/>
        <bgColor indexed="64"/>
      </patternFill>
    </fill>
  </fills>
  <borders count="7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47">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5" fillId="10" borderId="3"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169" fontId="17" fillId="10" borderId="8" xfId="0" applyNumberFormat="1" applyFont="1" applyFill="1" applyBorder="1" applyAlignment="1">
      <alignment horizontal="right"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7" fillId="11" borderId="8" xfId="0" applyNumberFormat="1" applyFont="1" applyFill="1" applyBorder="1" applyAlignment="1">
      <alignment horizontal="right" vertical="center"/>
    </xf>
    <xf numFmtId="0" fontId="5" fillId="12" borderId="3" xfId="0" applyFont="1" applyFill="1" applyBorder="1" applyAlignment="1">
      <alignment horizontal="center" vertical="center" wrapText="1"/>
    </xf>
    <xf numFmtId="0" fontId="14"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7"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19" fillId="13" borderId="4" xfId="0"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7"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3" fontId="6" fillId="14" borderId="3" xfId="0" applyNumberFormat="1"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7" fillId="14" borderId="8" xfId="0" applyNumberFormat="1" applyFont="1" applyFill="1" applyBorder="1" applyAlignment="1">
      <alignment horizontal="right" vertical="center"/>
    </xf>
    <xf numFmtId="0" fontId="16"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7" fillId="15" borderId="2" xfId="0" applyNumberFormat="1" applyFont="1" applyFill="1" applyBorder="1" applyAlignment="1">
      <alignment horizontal="right" vertical="center" wrapText="1"/>
    </xf>
    <xf numFmtId="3" fontId="19"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7" fillId="15" borderId="8" xfId="0" applyNumberFormat="1" applyFont="1" applyFill="1" applyBorder="1" applyAlignment="1">
      <alignment horizontal="right" vertical="center"/>
    </xf>
    <xf numFmtId="167" fontId="22" fillId="15" borderId="4"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7" fontId="22" fillId="10" borderId="4"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168" fontId="4" fillId="16" borderId="2" xfId="0" applyNumberFormat="1" applyFont="1" applyFill="1" applyBorder="1" applyAlignment="1">
      <alignment horizontal="center" vertical="center"/>
    </xf>
    <xf numFmtId="167" fontId="22" fillId="16" borderId="4" xfId="0" applyNumberFormat="1" applyFont="1" applyFill="1" applyBorder="1" applyAlignment="1">
      <alignment vertical="center" wrapText="1"/>
    </xf>
    <xf numFmtId="169" fontId="17" fillId="16" borderId="8" xfId="0" applyNumberFormat="1" applyFont="1" applyFill="1" applyBorder="1" applyAlignment="1">
      <alignment horizontal="right" vertical="center"/>
    </xf>
    <xf numFmtId="0" fontId="5"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167" fontId="22" fillId="17" borderId="4" xfId="0" applyNumberFormat="1" applyFont="1" applyFill="1" applyBorder="1" applyAlignment="1">
      <alignment vertical="center" wrapText="1"/>
    </xf>
    <xf numFmtId="169" fontId="17" fillId="17" borderId="8" xfId="0" applyNumberFormat="1" applyFont="1" applyFill="1" applyBorder="1" applyAlignment="1">
      <alignment horizontal="right" vertical="center"/>
    </xf>
    <xf numFmtId="0" fontId="19" fillId="15" borderId="3" xfId="0" applyFont="1" applyFill="1" applyBorder="1" applyAlignment="1">
      <alignment horizontal="center" vertical="center" wrapText="1"/>
    </xf>
    <xf numFmtId="168" fontId="4" fillId="15" borderId="5" xfId="0" applyNumberFormat="1" applyFont="1" applyFill="1" applyBorder="1" applyAlignment="1">
      <alignment horizontal="center" vertical="center"/>
    </xf>
    <xf numFmtId="0" fontId="16"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7" fillId="18" borderId="2" xfId="0" applyNumberFormat="1" applyFont="1" applyFill="1" applyBorder="1" applyAlignment="1">
      <alignment horizontal="right" vertical="center" wrapText="1"/>
    </xf>
    <xf numFmtId="3" fontId="19"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167" fontId="22" fillId="18" borderId="4" xfId="0" applyNumberFormat="1" applyFont="1" applyFill="1" applyBorder="1" applyAlignment="1">
      <alignment vertical="center" wrapText="1"/>
    </xf>
    <xf numFmtId="169" fontId="17" fillId="18" borderId="8" xfId="0" applyNumberFormat="1" applyFont="1" applyFill="1" applyBorder="1" applyAlignment="1">
      <alignment horizontal="right"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7" fillId="19" borderId="2" xfId="0" applyNumberFormat="1" applyFont="1" applyFill="1" applyBorder="1" applyAlignment="1">
      <alignment horizontal="right"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164" fontId="6" fillId="19" borderId="3" xfId="0" applyNumberFormat="1"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6" fillId="19" borderId="3" xfId="0" applyFont="1" applyFill="1" applyBorder="1" applyAlignment="1">
      <alignment horizontal="center" vertical="center" wrapText="1"/>
    </xf>
    <xf numFmtId="0" fontId="6" fillId="19" borderId="3" xfId="0" applyFont="1" applyFill="1" applyBorder="1" applyAlignment="1">
      <alignment horizontal="center" vertical="center" wrapText="1"/>
    </xf>
    <xf numFmtId="0" fontId="16"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19" fillId="20" borderId="3" xfId="0" applyFont="1" applyFill="1" applyBorder="1" applyAlignment="1">
      <alignment horizontal="center" vertical="center" wrapText="1"/>
    </xf>
    <xf numFmtId="0" fontId="5" fillId="20" borderId="3" xfId="0" applyFont="1" applyFill="1" applyBorder="1" applyAlignment="1">
      <alignment horizontal="center" vertical="center" wrapText="1"/>
    </xf>
    <xf numFmtId="0" fontId="16"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3" fontId="19"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9" fillId="21" borderId="3" xfId="0" applyFont="1" applyFill="1" applyBorder="1" applyAlignment="1">
      <alignment horizontal="center" vertical="center" wrapText="1"/>
    </xf>
    <xf numFmtId="0" fontId="19"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5" fillId="22" borderId="3" xfId="0" applyFont="1" applyFill="1" applyBorder="1" applyAlignment="1">
      <alignment horizontal="center" vertical="center" wrapText="1"/>
    </xf>
    <xf numFmtId="0" fontId="16" fillId="22" borderId="3" xfId="0" applyFont="1" applyFill="1" applyBorder="1" applyAlignment="1">
      <alignment horizontal="center" vertical="center" wrapText="1"/>
    </xf>
    <xf numFmtId="0" fontId="16"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6"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167" fontId="22" fillId="24" borderId="4" xfId="0" applyNumberFormat="1" applyFont="1" applyFill="1" applyBorder="1" applyAlignment="1">
      <alignment vertical="center" wrapText="1"/>
    </xf>
    <xf numFmtId="169" fontId="17" fillId="24" borderId="8" xfId="0" applyNumberFormat="1" applyFont="1" applyFill="1" applyBorder="1" applyAlignment="1">
      <alignment horizontal="right" vertical="center"/>
    </xf>
    <xf numFmtId="0" fontId="5" fillId="24" borderId="3" xfId="0" applyFont="1" applyFill="1" applyBorder="1" applyAlignment="1">
      <alignment horizontal="center" vertical="center" wrapText="1"/>
    </xf>
    <xf numFmtId="0" fontId="5" fillId="26" borderId="51" xfId="0" applyFont="1" applyFill="1" applyBorder="1" applyAlignment="1">
      <alignment horizontal="center" vertical="center" wrapText="1"/>
    </xf>
    <xf numFmtId="0" fontId="3" fillId="26" borderId="52" xfId="0" applyFont="1" applyFill="1" applyBorder="1" applyAlignment="1">
      <alignment horizontal="center" vertical="center" wrapText="1"/>
    </xf>
    <xf numFmtId="0" fontId="8" fillId="26" borderId="49" xfId="0" applyFont="1" applyFill="1" applyBorder="1" applyAlignment="1">
      <alignment horizontal="center" vertical="center" wrapText="1"/>
    </xf>
    <xf numFmtId="3" fontId="19" fillId="26" borderId="53" xfId="0" applyNumberFormat="1" applyFont="1" applyFill="1" applyBorder="1" applyAlignment="1">
      <alignment vertical="center" wrapText="1"/>
    </xf>
    <xf numFmtId="9" fontId="8" fillId="26" borderId="50" xfId="0" applyNumberFormat="1" applyFont="1" applyFill="1" applyBorder="1" applyAlignment="1">
      <alignment horizontal="center" vertical="center"/>
    </xf>
    <xf numFmtId="3" fontId="6" fillId="26" borderId="51" xfId="0" applyNumberFormat="1" applyFont="1" applyFill="1" applyBorder="1" applyAlignment="1">
      <alignment horizontal="center" vertical="center" wrapText="1"/>
    </xf>
    <xf numFmtId="168" fontId="4" fillId="26" borderId="50" xfId="0" applyNumberFormat="1" applyFont="1" applyFill="1" applyBorder="1" applyAlignment="1">
      <alignment horizontal="center" vertical="center"/>
    </xf>
    <xf numFmtId="167" fontId="22" fillId="26" borderId="53" xfId="0" applyNumberFormat="1" applyFont="1" applyFill="1" applyBorder="1" applyAlignment="1">
      <alignment vertical="center" wrapText="1"/>
    </xf>
    <xf numFmtId="169" fontId="17" fillId="26" borderId="54" xfId="0" applyNumberFormat="1" applyFont="1" applyFill="1" applyBorder="1" applyAlignment="1">
      <alignment horizontal="right" vertical="center"/>
    </xf>
    <xf numFmtId="0" fontId="39"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5" fillId="15" borderId="57" xfId="0" applyFont="1" applyFill="1" applyBorder="1" applyAlignment="1">
      <alignment horizontal="center" vertical="center" wrapText="1"/>
    </xf>
    <xf numFmtId="0" fontId="3" fillId="15" borderId="58" xfId="0" applyFont="1" applyFill="1" applyBorder="1" applyAlignment="1">
      <alignment horizontal="center" vertical="center" wrapText="1"/>
    </xf>
    <xf numFmtId="0" fontId="8" fillId="15" borderId="59" xfId="0" applyFont="1" applyFill="1" applyBorder="1" applyAlignment="1">
      <alignment horizontal="center" vertical="center" wrapText="1"/>
    </xf>
    <xf numFmtId="165" fontId="17" fillId="15" borderId="5" xfId="0" applyNumberFormat="1" applyFont="1" applyFill="1" applyBorder="1" applyAlignment="1">
      <alignment horizontal="right" vertical="center" wrapText="1"/>
    </xf>
    <xf numFmtId="3" fontId="19" fillId="15" borderId="6" xfId="0" applyNumberFormat="1" applyFont="1" applyFill="1" applyBorder="1" applyAlignment="1">
      <alignment vertical="center" wrapText="1"/>
    </xf>
    <xf numFmtId="9" fontId="8" fillId="15" borderId="5" xfId="0" applyNumberFormat="1" applyFont="1" applyFill="1" applyBorder="1" applyAlignment="1">
      <alignment horizontal="center" vertical="center"/>
    </xf>
    <xf numFmtId="164" fontId="6" fillId="15" borderId="57" xfId="0" applyNumberFormat="1" applyFont="1" applyFill="1" applyBorder="1" applyAlignment="1">
      <alignment horizontal="center" vertical="center" wrapText="1"/>
    </xf>
    <xf numFmtId="167" fontId="22" fillId="15" borderId="6" xfId="0" applyNumberFormat="1" applyFont="1" applyFill="1" applyBorder="1" applyAlignment="1">
      <alignment vertical="center" wrapText="1"/>
    </xf>
    <xf numFmtId="169" fontId="17" fillId="15" borderId="60" xfId="0" applyNumberFormat="1" applyFont="1" applyFill="1" applyBorder="1" applyAlignment="1">
      <alignment horizontal="right" vertical="center"/>
    </xf>
    <xf numFmtId="0" fontId="19" fillId="25" borderId="56" xfId="0" applyFont="1" applyFill="1" applyBorder="1" applyAlignment="1">
      <alignment horizontal="center" vertical="center"/>
    </xf>
    <xf numFmtId="3" fontId="32" fillId="15" borderId="58"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3" fontId="32" fillId="18" borderId="9"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3" fontId="32" fillId="24" borderId="9"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3" fontId="32" fillId="26" borderId="52"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0" fontId="16" fillId="18" borderId="51" xfId="0" applyFont="1" applyFill="1" applyBorder="1" applyAlignment="1">
      <alignment horizontal="center" vertical="center" wrapText="1"/>
    </xf>
    <xf numFmtId="0" fontId="3" fillId="18" borderId="52" xfId="0" applyFont="1" applyFill="1" applyBorder="1" applyAlignment="1">
      <alignment horizontal="center" vertical="center" wrapText="1"/>
    </xf>
    <xf numFmtId="0" fontId="8" fillId="18" borderId="49" xfId="0" applyFont="1" applyFill="1" applyBorder="1" applyAlignment="1">
      <alignment horizontal="center" vertical="center" wrapText="1"/>
    </xf>
    <xf numFmtId="165" fontId="17" fillId="18" borderId="50" xfId="0" applyNumberFormat="1" applyFont="1" applyFill="1" applyBorder="1" applyAlignment="1">
      <alignment horizontal="right" vertical="center" wrapText="1"/>
    </xf>
    <xf numFmtId="3" fontId="19" fillId="18" borderId="53" xfId="0" applyNumberFormat="1" applyFont="1" applyFill="1" applyBorder="1" applyAlignment="1">
      <alignment vertical="center" wrapText="1"/>
    </xf>
    <xf numFmtId="9" fontId="8" fillId="18" borderId="50" xfId="0" applyNumberFormat="1" applyFont="1" applyFill="1" applyBorder="1" applyAlignment="1">
      <alignment horizontal="center" vertical="center"/>
    </xf>
    <xf numFmtId="0" fontId="6" fillId="18" borderId="51" xfId="0" applyFont="1" applyFill="1" applyBorder="1" applyAlignment="1">
      <alignment horizontal="center" vertical="center" wrapText="1"/>
    </xf>
    <xf numFmtId="168" fontId="4" fillId="18" borderId="50" xfId="0" applyNumberFormat="1" applyFont="1" applyFill="1" applyBorder="1" applyAlignment="1">
      <alignment horizontal="center" vertical="center"/>
    </xf>
    <xf numFmtId="3" fontId="32" fillId="18" borderId="52" xfId="0" applyNumberFormat="1" applyFont="1" applyFill="1" applyBorder="1" applyAlignment="1">
      <alignment horizontal="center" vertical="center"/>
    </xf>
    <xf numFmtId="167" fontId="22" fillId="18" borderId="53" xfId="0" applyNumberFormat="1" applyFont="1" applyFill="1" applyBorder="1" applyAlignment="1">
      <alignment vertical="center" wrapText="1"/>
    </xf>
    <xf numFmtId="169" fontId="17" fillId="18" borderId="54" xfId="0" applyNumberFormat="1" applyFont="1" applyFill="1" applyBorder="1" applyAlignment="1">
      <alignment horizontal="right" vertical="center"/>
    </xf>
    <xf numFmtId="0" fontId="5" fillId="9" borderId="3"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8"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0" fontId="6" fillId="9" borderId="3" xfId="0" applyFont="1" applyFill="1" applyBorder="1" applyAlignment="1">
      <alignment horizontal="center" vertical="center" wrapText="1"/>
    </xf>
    <xf numFmtId="168" fontId="4" fillId="9" borderId="2" xfId="0" applyNumberFormat="1" applyFont="1" applyFill="1" applyBorder="1" applyAlignment="1">
      <alignment horizontal="center" vertical="center"/>
    </xf>
    <xf numFmtId="3" fontId="32" fillId="9" borderId="9" xfId="0" applyNumberFormat="1" applyFont="1" applyFill="1" applyBorder="1" applyAlignment="1">
      <alignment horizontal="center" vertical="center"/>
    </xf>
    <xf numFmtId="167" fontId="22" fillId="9" borderId="4" xfId="0" applyNumberFormat="1" applyFont="1" applyFill="1" applyBorder="1" applyAlignment="1">
      <alignment vertical="center" wrapText="1"/>
    </xf>
    <xf numFmtId="169" fontId="17" fillId="9"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165" fontId="17" fillId="9" borderId="2"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0" fontId="16" fillId="27" borderId="3" xfId="0" applyFont="1" applyFill="1" applyBorder="1" applyAlignment="1">
      <alignment horizontal="center" vertical="center" wrapText="1"/>
    </xf>
    <xf numFmtId="0" fontId="3" fillId="27" borderId="9" xfId="0" applyFont="1" applyFill="1" applyBorder="1" applyAlignment="1">
      <alignment horizontal="center" vertical="center" wrapText="1"/>
    </xf>
    <xf numFmtId="0" fontId="8" fillId="27" borderId="7" xfId="0" applyFont="1" applyFill="1" applyBorder="1" applyAlignment="1">
      <alignment horizontal="center" vertical="center" wrapText="1"/>
    </xf>
    <xf numFmtId="165" fontId="17" fillId="27" borderId="2" xfId="0" applyNumberFormat="1" applyFont="1" applyFill="1" applyBorder="1" applyAlignment="1">
      <alignment horizontal="right" vertical="center" wrapText="1"/>
    </xf>
    <xf numFmtId="3" fontId="19" fillId="27" borderId="4" xfId="0" applyNumberFormat="1" applyFont="1" applyFill="1" applyBorder="1" applyAlignment="1">
      <alignment vertical="center" wrapText="1"/>
    </xf>
    <xf numFmtId="9" fontId="8" fillId="27" borderId="2" xfId="0" applyNumberFormat="1" applyFont="1" applyFill="1" applyBorder="1" applyAlignment="1">
      <alignment horizontal="center" vertical="center"/>
    </xf>
    <xf numFmtId="0" fontId="6" fillId="27" borderId="3" xfId="0" applyFont="1" applyFill="1" applyBorder="1" applyAlignment="1">
      <alignment horizontal="center" vertical="center" wrapText="1"/>
    </xf>
    <xf numFmtId="168" fontId="4" fillId="27" borderId="2" xfId="0" applyNumberFormat="1" applyFont="1" applyFill="1" applyBorder="1" applyAlignment="1">
      <alignment horizontal="center" vertical="center"/>
    </xf>
    <xf numFmtId="3" fontId="32" fillId="27" borderId="9" xfId="0" applyNumberFormat="1" applyFont="1" applyFill="1" applyBorder="1" applyAlignment="1">
      <alignment horizontal="center" vertical="center"/>
    </xf>
    <xf numFmtId="167" fontId="22" fillId="27" borderId="4" xfId="0" applyNumberFormat="1" applyFont="1" applyFill="1" applyBorder="1" applyAlignment="1">
      <alignment vertical="center" wrapText="1"/>
    </xf>
    <xf numFmtId="169" fontId="17" fillId="27" borderId="8" xfId="0" applyNumberFormat="1" applyFont="1" applyFill="1" applyBorder="1" applyAlignment="1">
      <alignment horizontal="right" vertical="center"/>
    </xf>
    <xf numFmtId="0" fontId="5" fillId="7" borderId="13"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8" fillId="7" borderId="11" xfId="0" applyFont="1" applyFill="1" applyBorder="1" applyAlignment="1">
      <alignment horizontal="center" vertical="center" wrapText="1"/>
    </xf>
    <xf numFmtId="165" fontId="17" fillId="7" borderId="12" xfId="0" applyNumberFormat="1" applyFont="1" applyFill="1" applyBorder="1" applyAlignment="1">
      <alignment horizontal="center" vertical="center" wrapText="1"/>
    </xf>
    <xf numFmtId="3" fontId="19" fillId="7" borderId="10" xfId="0" applyNumberFormat="1"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13" xfId="0" applyFont="1" applyFill="1" applyBorder="1" applyAlignment="1">
      <alignment horizontal="center" vertical="center" wrapText="1"/>
    </xf>
    <xf numFmtId="168" fontId="4" fillId="7" borderId="12" xfId="0" applyNumberFormat="1" applyFont="1" applyFill="1" applyBorder="1" applyAlignment="1">
      <alignment horizontal="center" vertical="center"/>
    </xf>
    <xf numFmtId="3" fontId="32" fillId="7" borderId="15" xfId="0" applyNumberFormat="1" applyFont="1" applyFill="1" applyBorder="1" applyAlignment="1">
      <alignment horizontal="center" vertical="center"/>
    </xf>
    <xf numFmtId="167" fontId="22" fillId="7" borderId="10" xfId="0" applyNumberFormat="1" applyFont="1" applyFill="1" applyBorder="1" applyAlignment="1">
      <alignment vertical="center" wrapText="1"/>
    </xf>
    <xf numFmtId="169" fontId="17" fillId="7" borderId="14" xfId="0" applyNumberFormat="1" applyFont="1" applyFill="1" applyBorder="1" applyAlignment="1">
      <alignment horizontal="right" vertical="center"/>
    </xf>
    <xf numFmtId="0" fontId="17" fillId="26" borderId="52" xfId="0" applyFont="1" applyFill="1" applyBorder="1" applyAlignment="1">
      <alignment horizontal="center" vertical="center"/>
    </xf>
    <xf numFmtId="0" fontId="17" fillId="17"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27"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13"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18" borderId="52" xfId="0" applyFont="1" applyFill="1" applyBorder="1" applyAlignment="1">
      <alignment horizontal="center" vertical="center"/>
    </xf>
    <xf numFmtId="0" fontId="17" fillId="15" borderId="58" xfId="0" applyFont="1" applyFill="1" applyBorder="1" applyAlignment="1">
      <alignment horizontal="center" vertical="center"/>
    </xf>
    <xf numFmtId="0" fontId="17" fillId="11"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22" borderId="9" xfId="0" applyFont="1" applyFill="1" applyBorder="1" applyAlignment="1">
      <alignment horizontal="center" vertical="center"/>
    </xf>
    <xf numFmtId="0" fontId="17" fillId="23" borderId="9" xfId="0" applyFont="1" applyFill="1" applyBorder="1" applyAlignment="1">
      <alignment horizontal="center" vertical="center"/>
    </xf>
    <xf numFmtId="0" fontId="17" fillId="21" borderId="9" xfId="0" applyFont="1" applyFill="1" applyBorder="1" applyAlignment="1">
      <alignment horizontal="center" vertical="center"/>
    </xf>
    <xf numFmtId="0" fontId="17" fillId="20" borderId="9" xfId="0" applyFont="1" applyFill="1" applyBorder="1" applyAlignment="1">
      <alignment horizontal="center" vertical="center"/>
    </xf>
    <xf numFmtId="0" fontId="17" fillId="19" borderId="9" xfId="0" applyFont="1" applyFill="1" applyBorder="1" applyAlignment="1">
      <alignment horizontal="center" vertical="center"/>
    </xf>
    <xf numFmtId="165" fontId="17" fillId="26" borderId="50"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7"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11" borderId="2" xfId="0" applyNumberFormat="1" applyFont="1" applyFill="1" applyBorder="1" applyAlignment="1">
      <alignment horizontal="right" vertical="center" wrapText="1"/>
    </xf>
    <xf numFmtId="165" fontId="17" fillId="28" borderId="2" xfId="0" applyNumberFormat="1" applyFont="1" applyFill="1" applyBorder="1" applyAlignment="1">
      <alignment horizontal="right" vertical="center" wrapText="1"/>
    </xf>
    <xf numFmtId="165" fontId="17" fillId="15" borderId="61" xfId="0" applyNumberFormat="1" applyFont="1" applyFill="1" applyBorder="1" applyAlignment="1">
      <alignment vertical="center" wrapText="1"/>
    </xf>
    <xf numFmtId="165" fontId="17" fillId="15" borderId="1" xfId="0" applyNumberFormat="1" applyFont="1" applyFill="1" applyBorder="1" applyAlignment="1">
      <alignment vertical="center" wrapText="1"/>
    </xf>
    <xf numFmtId="165" fontId="17" fillId="27" borderId="1" xfId="0" applyNumberFormat="1" applyFont="1" applyFill="1" applyBorder="1" applyAlignment="1">
      <alignment horizontal="right" vertical="center" wrapText="1"/>
    </xf>
    <xf numFmtId="165" fontId="17" fillId="27" borderId="1" xfId="0" applyNumberFormat="1" applyFont="1" applyFill="1" applyBorder="1" applyAlignment="1">
      <alignment vertical="center" wrapText="1"/>
    </xf>
    <xf numFmtId="165" fontId="17" fillId="19" borderId="1" xfId="0" applyNumberFormat="1" applyFont="1" applyFill="1" applyBorder="1" applyAlignment="1">
      <alignment vertical="center" wrapText="1"/>
    </xf>
    <xf numFmtId="165" fontId="17" fillId="20" borderId="1" xfId="0" applyNumberFormat="1" applyFont="1" applyFill="1" applyBorder="1" applyAlignment="1">
      <alignment vertical="center" wrapText="1"/>
    </xf>
    <xf numFmtId="165" fontId="17" fillId="21" borderId="1" xfId="0" applyNumberFormat="1" applyFont="1" applyFill="1" applyBorder="1" applyAlignment="1">
      <alignment vertical="center" wrapText="1"/>
    </xf>
    <xf numFmtId="165" fontId="21" fillId="9" borderId="1" xfId="0" applyNumberFormat="1" applyFont="1" applyFill="1" applyBorder="1" applyAlignment="1">
      <alignment vertical="center" wrapText="1"/>
    </xf>
    <xf numFmtId="165" fontId="17" fillId="18" borderId="62" xfId="0" applyNumberFormat="1" applyFont="1" applyFill="1" applyBorder="1" applyAlignment="1">
      <alignment vertical="center" wrapText="1"/>
    </xf>
    <xf numFmtId="165" fontId="17" fillId="22" borderId="1" xfId="0" applyNumberFormat="1" applyFont="1" applyFill="1" applyBorder="1" applyAlignment="1">
      <alignment vertical="center" wrapText="1"/>
    </xf>
    <xf numFmtId="165" fontId="17" fillId="18" borderId="1" xfId="0" applyNumberFormat="1" applyFont="1" applyFill="1" applyBorder="1" applyAlignment="1">
      <alignment vertical="center" wrapText="1"/>
    </xf>
    <xf numFmtId="165" fontId="17" fillId="23" borderId="1" xfId="0" applyNumberFormat="1" applyFont="1" applyFill="1" applyBorder="1" applyAlignment="1">
      <alignment vertical="center" wrapText="1"/>
    </xf>
    <xf numFmtId="165" fontId="21" fillId="12" borderId="1" xfId="0" applyNumberFormat="1" applyFont="1" applyFill="1" applyBorder="1" applyAlignment="1">
      <alignment vertical="center" wrapText="1"/>
    </xf>
    <xf numFmtId="165" fontId="17" fillId="24" borderId="1" xfId="0" applyNumberFormat="1" applyFont="1" applyFill="1" applyBorder="1" applyAlignment="1">
      <alignment vertical="center" wrapText="1"/>
    </xf>
    <xf numFmtId="165" fontId="21" fillId="13" borderId="1" xfId="0" applyNumberFormat="1" applyFont="1" applyFill="1" applyBorder="1" applyAlignment="1">
      <alignment vertical="center" wrapText="1"/>
    </xf>
    <xf numFmtId="165" fontId="17" fillId="10" borderId="1" xfId="0" applyNumberFormat="1" applyFont="1" applyFill="1" applyBorder="1" applyAlignment="1">
      <alignment vertical="center" wrapText="1"/>
    </xf>
    <xf numFmtId="165" fontId="17" fillId="14" borderId="1" xfId="0" applyNumberFormat="1" applyFont="1" applyFill="1" applyBorder="1" applyAlignment="1">
      <alignment vertical="center" wrapText="1"/>
    </xf>
    <xf numFmtId="165" fontId="17" fillId="16" borderId="1" xfId="0" applyNumberFormat="1" applyFont="1" applyFill="1" applyBorder="1" applyAlignment="1">
      <alignment vertical="center" wrapText="1"/>
    </xf>
    <xf numFmtId="165" fontId="17" fillId="26" borderId="62" xfId="0" applyNumberFormat="1" applyFont="1" applyFill="1" applyBorder="1" applyAlignment="1">
      <alignment vertical="center" wrapText="1"/>
    </xf>
    <xf numFmtId="165" fontId="17" fillId="17" borderId="1" xfId="0" applyNumberFormat="1" applyFont="1" applyFill="1" applyBorder="1" applyAlignment="1">
      <alignment horizontal="right" vertical="center" wrapText="1"/>
    </xf>
    <xf numFmtId="165" fontId="17" fillId="7" borderId="63" xfId="0" applyNumberFormat="1" applyFont="1" applyFill="1" applyBorder="1" applyAlignment="1">
      <alignment vertical="center" wrapText="1"/>
    </xf>
    <xf numFmtId="0" fontId="37" fillId="0" borderId="63" xfId="0" applyFont="1" applyFill="1" applyBorder="1" applyAlignment="1">
      <alignment horizontal="left"/>
    </xf>
    <xf numFmtId="0" fontId="37" fillId="0" borderId="68" xfId="0" applyFont="1" applyFill="1" applyBorder="1" applyAlignment="1">
      <alignment horizontal="left"/>
    </xf>
    <xf numFmtId="0" fontId="22" fillId="25" borderId="3" xfId="0" applyFont="1" applyFill="1" applyBorder="1" applyAlignment="1">
      <alignment horizontal="left" vertical="center" wrapText="1"/>
    </xf>
    <xf numFmtId="0" fontId="22" fillId="25" borderId="1" xfId="0" applyFont="1" applyFill="1" applyBorder="1" applyAlignment="1">
      <alignment horizontal="left" vertical="center" wrapText="1"/>
    </xf>
    <xf numFmtId="0" fontId="22" fillId="25" borderId="67" xfId="0" applyFont="1" applyFill="1" applyBorder="1" applyAlignment="1">
      <alignment horizontal="left" vertical="center" wrapText="1"/>
    </xf>
    <xf numFmtId="0" fontId="13" fillId="8" borderId="30" xfId="0" applyFont="1" applyFill="1" applyBorder="1" applyAlignment="1">
      <alignment horizontal="center" vertical="center" wrapText="1"/>
    </xf>
    <xf numFmtId="0" fontId="13" fillId="8" borderId="31"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8"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16" fillId="0" borderId="36"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7" xfId="0" applyFont="1" applyFill="1" applyBorder="1" applyAlignment="1">
      <alignment horizontal="center" vertical="center" wrapText="1"/>
    </xf>
    <xf numFmtId="167" fontId="19" fillId="0" borderId="33" xfId="0" applyNumberFormat="1" applyFont="1" applyFill="1" applyBorder="1" applyAlignment="1">
      <alignment horizontal="center" vertical="center" wrapText="1"/>
    </xf>
    <xf numFmtId="167" fontId="16" fillId="0" borderId="46"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9" fillId="0" borderId="34"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39" xfId="0" applyFont="1" applyFill="1" applyBorder="1" applyAlignment="1">
      <alignment horizontal="center" vertical="center" textRotation="90"/>
    </xf>
    <xf numFmtId="0" fontId="16" fillId="0" borderId="34" xfId="0" applyFont="1" applyFill="1" applyBorder="1" applyAlignment="1">
      <alignment horizontal="center" vertical="center" wrapText="1"/>
    </xf>
    <xf numFmtId="0" fontId="27" fillId="8" borderId="31"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26"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8" borderId="6" xfId="0" applyFont="1" applyFill="1" applyBorder="1" applyAlignment="1">
      <alignment horizontal="center" vertical="center" wrapText="1"/>
    </xf>
    <xf numFmtId="165" fontId="19" fillId="8" borderId="16" xfId="0" applyNumberFormat="1" applyFont="1" applyFill="1" applyBorder="1" applyAlignment="1">
      <alignment horizontal="center" vertical="center" wrapText="1"/>
    </xf>
    <xf numFmtId="165" fontId="19" fillId="8" borderId="17" xfId="0" applyNumberFormat="1" applyFont="1" applyFill="1" applyBorder="1" applyAlignment="1">
      <alignment horizontal="center" vertical="center" wrapText="1"/>
    </xf>
    <xf numFmtId="165" fontId="19" fillId="8" borderId="18" xfId="0" applyNumberFormat="1" applyFont="1" applyFill="1" applyBorder="1" applyAlignment="1">
      <alignment horizontal="center" vertical="center" wrapText="1"/>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7" xfId="0" applyFont="1" applyFill="1" applyBorder="1" applyAlignment="1">
      <alignment horizontal="left" vertical="center"/>
    </xf>
    <xf numFmtId="0" fontId="18" fillId="0" borderId="3" xfId="0" applyFont="1" applyFill="1" applyBorder="1" applyAlignment="1">
      <alignment horizontal="left" vertical="center" wrapText="1"/>
    </xf>
    <xf numFmtId="0" fontId="18" fillId="0" borderId="1" xfId="0" applyFont="1" applyFill="1" applyBorder="1" applyAlignment="1">
      <alignment horizontal="left" vertical="center"/>
    </xf>
    <xf numFmtId="0" fontId="18" fillId="0" borderId="67" xfId="0" applyFont="1" applyFill="1" applyBorder="1" applyAlignment="1">
      <alignment horizontal="left" vertical="center"/>
    </xf>
    <xf numFmtId="0" fontId="22" fillId="0" borderId="1" xfId="0" applyFont="1" applyFill="1" applyBorder="1" applyAlignment="1">
      <alignment horizontal="left" vertical="center"/>
    </xf>
    <xf numFmtId="0" fontId="22" fillId="0" borderId="67"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7"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166" fontId="17" fillId="3" borderId="22"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37" fillId="0" borderId="3"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7" fillId="0" borderId="67" xfId="0" applyFont="1" applyFill="1" applyBorder="1" applyAlignment="1">
      <alignment horizontal="left" vertical="center" wrapText="1"/>
    </xf>
    <xf numFmtId="0" fontId="37" fillId="0" borderId="51" xfId="0" applyFont="1" applyFill="1" applyBorder="1" applyAlignment="1">
      <alignment horizontal="left" vertical="center" wrapText="1"/>
    </xf>
    <xf numFmtId="0" fontId="37" fillId="0" borderId="62" xfId="0" applyFont="1" applyFill="1" applyBorder="1" applyAlignment="1">
      <alignment horizontal="left" vertical="center"/>
    </xf>
    <xf numFmtId="0" fontId="37" fillId="0" borderId="69"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22" fillId="0" borderId="64" xfId="0" applyFont="1" applyFill="1" applyBorder="1" applyAlignment="1">
      <alignment horizontal="left" vertical="center" wrapText="1"/>
    </xf>
    <xf numFmtId="0" fontId="6"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166" fontId="17" fillId="2" borderId="20" xfId="0" applyNumberFormat="1" applyFont="1" applyFill="1" applyBorder="1" applyAlignment="1">
      <alignment horizontal="righ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6" borderId="43" xfId="0" applyFont="1" applyFill="1" applyBorder="1" applyAlignment="1">
      <alignment horizontal="center" vertical="center" wrapText="1"/>
    </xf>
    <xf numFmtId="0" fontId="21" fillId="6" borderId="44" xfId="0" applyFont="1" applyFill="1" applyBorder="1" applyAlignment="1">
      <alignment horizontal="center" vertical="center" wrapText="1"/>
    </xf>
    <xf numFmtId="0" fontId="21" fillId="6" borderId="45" xfId="0" applyFont="1" applyFill="1" applyBorder="1" applyAlignment="1">
      <alignment horizontal="center" vertical="center" wrapText="1"/>
    </xf>
    <xf numFmtId="0" fontId="37" fillId="0" borderId="3" xfId="0" applyFont="1" applyFill="1" applyBorder="1" applyAlignment="1">
      <alignment horizontal="left" vertical="center"/>
    </xf>
    <xf numFmtId="0" fontId="37" fillId="0" borderId="1" xfId="0" applyFont="1" applyFill="1" applyBorder="1" applyAlignment="1">
      <alignment horizontal="left" vertical="center"/>
    </xf>
    <xf numFmtId="0" fontId="37" fillId="0" borderId="67" xfId="0" applyFont="1" applyFill="1" applyBorder="1" applyAlignment="1">
      <alignment horizontal="left" vertical="center"/>
    </xf>
    <xf numFmtId="0" fontId="37" fillId="0" borderId="13" xfId="0" applyFont="1" applyFill="1" applyBorder="1" applyAlignment="1">
      <alignment horizontal="left" wrapText="1"/>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32" fillId="6" borderId="9" xfId="0" applyNumberFormat="1" applyFont="1" applyFill="1" applyBorder="1" applyAlignment="1">
      <alignment horizontal="center" vertical="center"/>
    </xf>
    <xf numFmtId="167" fontId="22" fillId="6" borderId="4" xfId="0" applyNumberFormat="1" applyFont="1" applyFill="1" applyBorder="1" applyAlignment="1">
      <alignment vertical="center" wrapText="1"/>
    </xf>
    <xf numFmtId="169" fontId="17" fillId="6" borderId="8" xfId="0" applyNumberFormat="1" applyFont="1" applyFill="1" applyBorder="1" applyAlignment="1">
      <alignment horizontal="right" vertical="center"/>
    </xf>
    <xf numFmtId="0" fontId="17" fillId="6" borderId="9" xfId="0" applyFont="1" applyFill="1" applyBorder="1" applyAlignment="1">
      <alignment horizontal="center" vertical="center"/>
    </xf>
    <xf numFmtId="0" fontId="5" fillId="29" borderId="51" xfId="0" applyFont="1" applyFill="1" applyBorder="1" applyAlignment="1">
      <alignment horizontal="center" vertical="center" wrapText="1"/>
    </xf>
    <xf numFmtId="0" fontId="3" fillId="29" borderId="52" xfId="0" applyFont="1" applyFill="1" applyBorder="1" applyAlignment="1">
      <alignment horizontal="center" vertical="center" wrapText="1"/>
    </xf>
    <xf numFmtId="0" fontId="8" fillId="29" borderId="49" xfId="0" applyFont="1" applyFill="1" applyBorder="1" applyAlignment="1">
      <alignment horizontal="center" vertical="center" wrapText="1"/>
    </xf>
    <xf numFmtId="3" fontId="19" fillId="29" borderId="53" xfId="0" applyNumberFormat="1" applyFont="1" applyFill="1" applyBorder="1" applyAlignment="1">
      <alignment vertical="center" wrapText="1"/>
    </xf>
    <xf numFmtId="9" fontId="8" fillId="29" borderId="50" xfId="0" applyNumberFormat="1" applyFont="1" applyFill="1" applyBorder="1" applyAlignment="1">
      <alignment horizontal="center" vertical="center"/>
    </xf>
    <xf numFmtId="0" fontId="6" fillId="29" borderId="51" xfId="0" applyFont="1" applyFill="1" applyBorder="1" applyAlignment="1">
      <alignment horizontal="center" vertical="center" wrapText="1"/>
    </xf>
    <xf numFmtId="168" fontId="4" fillId="29" borderId="50" xfId="0" applyNumberFormat="1" applyFont="1" applyFill="1" applyBorder="1" applyAlignment="1">
      <alignment horizontal="center" vertical="center"/>
    </xf>
    <xf numFmtId="3" fontId="32" fillId="29" borderId="52" xfId="0" applyNumberFormat="1" applyFont="1" applyFill="1" applyBorder="1" applyAlignment="1">
      <alignment horizontal="center" vertical="center"/>
    </xf>
    <xf numFmtId="167" fontId="22" fillId="29" borderId="53" xfId="0" applyNumberFormat="1" applyFont="1" applyFill="1" applyBorder="1" applyAlignment="1">
      <alignment vertical="center" wrapText="1"/>
    </xf>
    <xf numFmtId="169" fontId="17" fillId="29" borderId="54" xfId="0" applyNumberFormat="1" applyFont="1" applyFill="1" applyBorder="1" applyAlignment="1">
      <alignment horizontal="right" vertical="center"/>
    </xf>
    <xf numFmtId="0" fontId="17" fillId="29" borderId="52" xfId="0" applyFont="1" applyFill="1" applyBorder="1" applyAlignment="1">
      <alignment horizontal="center" vertical="center"/>
    </xf>
    <xf numFmtId="165" fontId="17" fillId="6" borderId="2" xfId="0" applyNumberFormat="1" applyFont="1" applyFill="1" applyBorder="1" applyAlignment="1">
      <alignment horizontal="right" vertical="center" wrapText="1"/>
    </xf>
    <xf numFmtId="165" fontId="17" fillId="29" borderId="50" xfId="0" applyNumberFormat="1" applyFont="1" applyFill="1" applyBorder="1" applyAlignment="1">
      <alignment horizontal="right" vertical="center" wrapText="1"/>
    </xf>
    <xf numFmtId="165" fontId="17" fillId="6" borderId="1" xfId="0" applyNumberFormat="1" applyFont="1" applyFill="1" applyBorder="1" applyAlignment="1">
      <alignment vertical="center" wrapText="1"/>
    </xf>
    <xf numFmtId="165" fontId="17" fillId="29" borderId="62" xfId="0" applyNumberFormat="1" applyFont="1" applyFill="1" applyBorder="1" applyAlignment="1">
      <alignment vertical="center" wrapText="1"/>
    </xf>
    <xf numFmtId="0" fontId="29" fillId="7" borderId="15" xfId="0" applyFont="1" applyFill="1" applyBorder="1" applyAlignment="1">
      <alignment horizontal="center" vertical="center"/>
    </xf>
    <xf numFmtId="0" fontId="40" fillId="0" borderId="70" xfId="0" applyFont="1" applyFill="1" applyBorder="1" applyAlignment="1">
      <alignment horizontal="center" vertical="center" textRotation="90" wrapText="1"/>
    </xf>
    <xf numFmtId="0" fontId="40" fillId="0" borderId="71" xfId="0" applyFont="1" applyFill="1" applyBorder="1" applyAlignment="1">
      <alignment horizontal="center" vertical="center" textRotation="90" wrapText="1"/>
    </xf>
    <xf numFmtId="0" fontId="0" fillId="0" borderId="17" xfId="0" applyBorder="1"/>
    <xf numFmtId="0" fontId="0" fillId="0" borderId="18" xfId="0" applyBorder="1"/>
    <xf numFmtId="0" fontId="0" fillId="0" borderId="31" xfId="0" applyBorder="1"/>
    <xf numFmtId="0" fontId="0" fillId="0" borderId="32" xfId="0" applyBorder="1"/>
    <xf numFmtId="0" fontId="13" fillId="8" borderId="70" xfId="0" applyFont="1" applyFill="1" applyBorder="1" applyAlignment="1">
      <alignment horizontal="center" vertical="center" wrapText="1"/>
    </xf>
    <xf numFmtId="0" fontId="13" fillId="8" borderId="72"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5" fillId="15" borderId="61"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5" fillId="27" borderId="1" xfId="0" applyFont="1" applyFill="1" applyBorder="1" applyAlignment="1">
      <alignment horizontal="center" vertical="center" wrapText="1"/>
    </xf>
    <xf numFmtId="0" fontId="5" fillId="18" borderId="1" xfId="0" applyFont="1" applyFill="1" applyBorder="1" applyAlignment="1">
      <alignment horizontal="center" vertical="center" wrapText="1"/>
    </xf>
    <xf numFmtId="0" fontId="5" fillId="18" borderId="62"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5" fillId="21" borderId="1" xfId="0" applyFont="1" applyFill="1" applyBorder="1" applyAlignment="1">
      <alignment horizontal="center" vertical="center" wrapText="1"/>
    </xf>
    <xf numFmtId="0" fontId="5" fillId="22" borderId="1" xfId="0" applyFont="1" applyFill="1" applyBorder="1" applyAlignment="1">
      <alignment horizontal="center" vertical="center" wrapText="1"/>
    </xf>
    <xf numFmtId="0" fontId="5" fillId="23" borderId="1" xfId="0" applyFont="1" applyFill="1" applyBorder="1" applyAlignment="1">
      <alignment horizontal="center" vertical="center" wrapText="1"/>
    </xf>
    <xf numFmtId="0" fontId="5" fillId="24" borderId="1" xfId="0" applyFont="1" applyFill="1" applyBorder="1" applyAlignment="1">
      <alignment horizontal="center" vertical="center" wrapText="1"/>
    </xf>
    <xf numFmtId="0" fontId="5" fillId="26" borderId="62"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5" fillId="29" borderId="62"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7" borderId="63" xfId="0" applyFont="1" applyFill="1" applyBorder="1" applyAlignment="1">
      <alignment horizontal="center" vertical="center" wrapText="1"/>
    </xf>
    <xf numFmtId="0" fontId="26" fillId="2" borderId="73" xfId="0" applyFont="1" applyFill="1" applyBorder="1" applyAlignment="1">
      <alignment horizontal="center" vertical="center" wrapText="1"/>
    </xf>
    <xf numFmtId="0" fontId="26" fillId="3" borderId="74"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79D53"/>
      <color rgb="FFFFFFA7"/>
      <color rgb="FFFFFA00"/>
      <color rgb="FFFFFFB3"/>
      <color rgb="FFE6E100"/>
      <color rgb="FFF6F000"/>
      <color rgb="FF6DFFAF"/>
      <color rgb="FF4BFF9C"/>
      <color rgb="FFFFFF15"/>
      <color rgb="FFFFFF29"/>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292100</xdr:colOff>
      <xdr:row>25</xdr:row>
      <xdr:rowOff>355600</xdr:rowOff>
    </xdr:from>
    <xdr:to>
      <xdr:col>8</xdr:col>
      <xdr:colOff>987425</xdr:colOff>
      <xdr:row>25</xdr:row>
      <xdr:rowOff>355600</xdr:rowOff>
    </xdr:to>
    <xdr:sp macro="" textlink="">
      <xdr:nvSpPr>
        <xdr:cNvPr id="13" name="Line 49"/>
        <xdr:cNvSpPr>
          <a:spLocks noChangeShapeType="1"/>
        </xdr:cNvSpPr>
      </xdr:nvSpPr>
      <xdr:spPr bwMode="auto">
        <a:xfrm>
          <a:off x="9055100" y="11163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330200</xdr:colOff>
      <xdr:row>44</xdr:row>
      <xdr:rowOff>215900</xdr:rowOff>
    </xdr:from>
    <xdr:to>
      <xdr:col>8</xdr:col>
      <xdr:colOff>1025525</xdr:colOff>
      <xdr:row>44</xdr:row>
      <xdr:rowOff>215900</xdr:rowOff>
    </xdr:to>
    <xdr:sp macro="" textlink="">
      <xdr:nvSpPr>
        <xdr:cNvPr id="15" name="Line 49"/>
        <xdr:cNvSpPr>
          <a:spLocks noChangeShapeType="1"/>
        </xdr:cNvSpPr>
      </xdr:nvSpPr>
      <xdr:spPr bwMode="auto">
        <a:xfrm>
          <a:off x="9093200" y="20510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21</xdr:row>
      <xdr:rowOff>215900</xdr:rowOff>
    </xdr:from>
    <xdr:to>
      <xdr:col>8</xdr:col>
      <xdr:colOff>923925</xdr:colOff>
      <xdr:row>21</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355600</xdr:colOff>
      <xdr:row>38</xdr:row>
      <xdr:rowOff>241300</xdr:rowOff>
    </xdr:from>
    <xdr:to>
      <xdr:col>8</xdr:col>
      <xdr:colOff>1050925</xdr:colOff>
      <xdr:row>38</xdr:row>
      <xdr:rowOff>241300</xdr:rowOff>
    </xdr:to>
    <xdr:sp macro="" textlink="">
      <xdr:nvSpPr>
        <xdr:cNvPr id="22" name="Line 49"/>
        <xdr:cNvSpPr>
          <a:spLocks noChangeShapeType="1"/>
        </xdr:cNvSpPr>
      </xdr:nvSpPr>
      <xdr:spPr bwMode="auto">
        <a:xfrm>
          <a:off x="9118600" y="174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31</xdr:row>
      <xdr:rowOff>215900</xdr:rowOff>
    </xdr:from>
    <xdr:to>
      <xdr:col>8</xdr:col>
      <xdr:colOff>1063625</xdr:colOff>
      <xdr:row>31</xdr:row>
      <xdr:rowOff>215900</xdr:rowOff>
    </xdr:to>
    <xdr:sp macro="" textlink="">
      <xdr:nvSpPr>
        <xdr:cNvPr id="23" name="Line 49"/>
        <xdr:cNvSpPr>
          <a:spLocks noChangeShapeType="1"/>
        </xdr:cNvSpPr>
      </xdr:nvSpPr>
      <xdr:spPr bwMode="auto">
        <a:xfrm>
          <a:off x="9131300" y="14097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34</xdr:row>
      <xdr:rowOff>215900</xdr:rowOff>
    </xdr:from>
    <xdr:to>
      <xdr:col>8</xdr:col>
      <xdr:colOff>974725</xdr:colOff>
      <xdr:row>34</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33</xdr:row>
      <xdr:rowOff>228600</xdr:rowOff>
    </xdr:from>
    <xdr:to>
      <xdr:col>8</xdr:col>
      <xdr:colOff>936625</xdr:colOff>
      <xdr:row>33</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30</xdr:row>
      <xdr:rowOff>215900</xdr:rowOff>
    </xdr:from>
    <xdr:to>
      <xdr:col>8</xdr:col>
      <xdr:colOff>936625</xdr:colOff>
      <xdr:row>30</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419100</xdr:colOff>
      <xdr:row>29</xdr:row>
      <xdr:rowOff>317500</xdr:rowOff>
    </xdr:from>
    <xdr:to>
      <xdr:col>8</xdr:col>
      <xdr:colOff>1114425</xdr:colOff>
      <xdr:row>29</xdr:row>
      <xdr:rowOff>317500</xdr:rowOff>
    </xdr:to>
    <xdr:sp macro="" textlink="">
      <xdr:nvSpPr>
        <xdr:cNvPr id="29" name="Line 49"/>
        <xdr:cNvSpPr>
          <a:spLocks noChangeShapeType="1"/>
        </xdr:cNvSpPr>
      </xdr:nvSpPr>
      <xdr:spPr bwMode="auto">
        <a:xfrm>
          <a:off x="9182100" y="13131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28</xdr:row>
      <xdr:rowOff>203200</xdr:rowOff>
    </xdr:from>
    <xdr:to>
      <xdr:col>8</xdr:col>
      <xdr:colOff>987425</xdr:colOff>
      <xdr:row>28</xdr:row>
      <xdr:rowOff>203200</xdr:rowOff>
    </xdr:to>
    <xdr:sp macro="" textlink="">
      <xdr:nvSpPr>
        <xdr:cNvPr id="30" name="Line 49"/>
        <xdr:cNvSpPr>
          <a:spLocks noChangeShapeType="1"/>
        </xdr:cNvSpPr>
      </xdr:nvSpPr>
      <xdr:spPr bwMode="auto">
        <a:xfrm>
          <a:off x="8661400" y="1168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304800</xdr:colOff>
      <xdr:row>27</xdr:row>
      <xdr:rowOff>241300</xdr:rowOff>
    </xdr:from>
    <xdr:to>
      <xdr:col>8</xdr:col>
      <xdr:colOff>1000125</xdr:colOff>
      <xdr:row>27</xdr:row>
      <xdr:rowOff>241300</xdr:rowOff>
    </xdr:to>
    <xdr:sp macro="" textlink="">
      <xdr:nvSpPr>
        <xdr:cNvPr id="31" name="Line 49"/>
        <xdr:cNvSpPr>
          <a:spLocks noChangeShapeType="1"/>
        </xdr:cNvSpPr>
      </xdr:nvSpPr>
      <xdr:spPr bwMode="auto">
        <a:xfrm>
          <a:off x="9067800" y="12166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26</xdr:row>
      <xdr:rowOff>215900</xdr:rowOff>
    </xdr:from>
    <xdr:to>
      <xdr:col>8</xdr:col>
      <xdr:colOff>898525</xdr:colOff>
      <xdr:row>26</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40</xdr:row>
      <xdr:rowOff>228600</xdr:rowOff>
    </xdr:from>
    <xdr:to>
      <xdr:col>8</xdr:col>
      <xdr:colOff>898525</xdr:colOff>
      <xdr:row>40</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14</xdr:row>
      <xdr:rowOff>215900</xdr:rowOff>
    </xdr:from>
    <xdr:to>
      <xdr:col>8</xdr:col>
      <xdr:colOff>949325</xdr:colOff>
      <xdr:row>14</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330200</xdr:colOff>
      <xdr:row>12</xdr:row>
      <xdr:rowOff>342900</xdr:rowOff>
    </xdr:from>
    <xdr:to>
      <xdr:col>8</xdr:col>
      <xdr:colOff>1025525</xdr:colOff>
      <xdr:row>12</xdr:row>
      <xdr:rowOff>342900</xdr:rowOff>
    </xdr:to>
    <xdr:sp macro="" textlink="">
      <xdr:nvSpPr>
        <xdr:cNvPr id="36" name="Line 49"/>
        <xdr:cNvSpPr>
          <a:spLocks noChangeShapeType="1"/>
        </xdr:cNvSpPr>
      </xdr:nvSpPr>
      <xdr:spPr bwMode="auto">
        <a:xfrm>
          <a:off x="8699500" y="4737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11</xdr:row>
      <xdr:rowOff>228600</xdr:rowOff>
    </xdr:from>
    <xdr:to>
      <xdr:col>8</xdr:col>
      <xdr:colOff>923925</xdr:colOff>
      <xdr:row>11</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215900</xdr:colOff>
      <xdr:row>10</xdr:row>
      <xdr:rowOff>228600</xdr:rowOff>
    </xdr:from>
    <xdr:to>
      <xdr:col>8</xdr:col>
      <xdr:colOff>911225</xdr:colOff>
      <xdr:row>10</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7</xdr:row>
      <xdr:rowOff>215900</xdr:rowOff>
    </xdr:from>
    <xdr:to>
      <xdr:col>8</xdr:col>
      <xdr:colOff>949325</xdr:colOff>
      <xdr:row>7</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13</xdr:row>
      <xdr:rowOff>241300</xdr:rowOff>
    </xdr:from>
    <xdr:to>
      <xdr:col>8</xdr:col>
      <xdr:colOff>1089025</xdr:colOff>
      <xdr:row>13</xdr:row>
      <xdr:rowOff>241300</xdr:rowOff>
    </xdr:to>
    <xdr:sp macro="" textlink="">
      <xdr:nvSpPr>
        <xdr:cNvPr id="49" name="Line 49"/>
        <xdr:cNvSpPr>
          <a:spLocks noChangeShapeType="1"/>
        </xdr:cNvSpPr>
      </xdr:nvSpPr>
      <xdr:spPr bwMode="auto">
        <a:xfrm>
          <a:off x="8763000" y="5270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177800</xdr:colOff>
      <xdr:row>15</xdr:row>
      <xdr:rowOff>330200</xdr:rowOff>
    </xdr:from>
    <xdr:to>
      <xdr:col>8</xdr:col>
      <xdr:colOff>873125</xdr:colOff>
      <xdr:row>15</xdr:row>
      <xdr:rowOff>330200</xdr:rowOff>
    </xdr:to>
    <xdr:sp macro="" textlink="">
      <xdr:nvSpPr>
        <xdr:cNvPr id="50" name="Line 49"/>
        <xdr:cNvSpPr>
          <a:spLocks noChangeShapeType="1"/>
        </xdr:cNvSpPr>
      </xdr:nvSpPr>
      <xdr:spPr bwMode="auto">
        <a:xfrm>
          <a:off x="8547100" y="6248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35</xdr:row>
      <xdr:rowOff>215900</xdr:rowOff>
    </xdr:from>
    <xdr:to>
      <xdr:col>8</xdr:col>
      <xdr:colOff>898525</xdr:colOff>
      <xdr:row>35</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41</xdr:row>
      <xdr:rowOff>266700</xdr:rowOff>
    </xdr:from>
    <xdr:to>
      <xdr:col>8</xdr:col>
      <xdr:colOff>974725</xdr:colOff>
      <xdr:row>41</xdr:row>
      <xdr:rowOff>266700</xdr:rowOff>
    </xdr:to>
    <xdr:sp macro="" textlink="">
      <xdr:nvSpPr>
        <xdr:cNvPr id="52" name="Line 49"/>
        <xdr:cNvSpPr>
          <a:spLocks noChangeShapeType="1"/>
        </xdr:cNvSpPr>
      </xdr:nvSpPr>
      <xdr:spPr bwMode="auto">
        <a:xfrm>
          <a:off x="9042400" y="19227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16</xdr:row>
      <xdr:rowOff>215900</xdr:rowOff>
    </xdr:from>
    <xdr:to>
      <xdr:col>8</xdr:col>
      <xdr:colOff>987425</xdr:colOff>
      <xdr:row>16</xdr:row>
      <xdr:rowOff>215900</xdr:rowOff>
    </xdr:to>
    <xdr:sp macro="" textlink="">
      <xdr:nvSpPr>
        <xdr:cNvPr id="46" name="Line 49"/>
        <xdr:cNvSpPr>
          <a:spLocks noChangeShapeType="1"/>
        </xdr:cNvSpPr>
      </xdr:nvSpPr>
      <xdr:spPr bwMode="auto">
        <a:xfrm>
          <a:off x="8661400" y="6807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165100</xdr:colOff>
      <xdr:row>37</xdr:row>
      <xdr:rowOff>228600</xdr:rowOff>
    </xdr:from>
    <xdr:to>
      <xdr:col>8</xdr:col>
      <xdr:colOff>860425</xdr:colOff>
      <xdr:row>37</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5</xdr:row>
      <xdr:rowOff>228600</xdr:rowOff>
    </xdr:from>
    <xdr:to>
      <xdr:col>8</xdr:col>
      <xdr:colOff>923925</xdr:colOff>
      <xdr:row>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190500</xdr:colOff>
      <xdr:row>8</xdr:row>
      <xdr:rowOff>215900</xdr:rowOff>
    </xdr:from>
    <xdr:to>
      <xdr:col>8</xdr:col>
      <xdr:colOff>885825</xdr:colOff>
      <xdr:row>8</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32</xdr:row>
      <xdr:rowOff>241300</xdr:rowOff>
    </xdr:from>
    <xdr:to>
      <xdr:col>8</xdr:col>
      <xdr:colOff>974725</xdr:colOff>
      <xdr:row>32</xdr:row>
      <xdr:rowOff>241300</xdr:rowOff>
    </xdr:to>
    <xdr:sp macro="" textlink="">
      <xdr:nvSpPr>
        <xdr:cNvPr id="58" name="Line 49"/>
        <xdr:cNvSpPr>
          <a:spLocks noChangeShapeType="1"/>
        </xdr:cNvSpPr>
      </xdr:nvSpPr>
      <xdr:spPr bwMode="auto">
        <a:xfrm>
          <a:off x="8648700" y="13677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36</xdr:row>
      <xdr:rowOff>304800</xdr:rowOff>
    </xdr:from>
    <xdr:to>
      <xdr:col>8</xdr:col>
      <xdr:colOff>974725</xdr:colOff>
      <xdr:row>36</xdr:row>
      <xdr:rowOff>304800</xdr:rowOff>
    </xdr:to>
    <xdr:sp macro="" textlink="">
      <xdr:nvSpPr>
        <xdr:cNvPr id="59" name="Line 49"/>
        <xdr:cNvSpPr>
          <a:spLocks noChangeShapeType="1"/>
        </xdr:cNvSpPr>
      </xdr:nvSpPr>
      <xdr:spPr bwMode="auto">
        <a:xfrm>
          <a:off x="9042400" y="16408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190500</xdr:colOff>
      <xdr:row>42</xdr:row>
      <xdr:rowOff>228600</xdr:rowOff>
    </xdr:from>
    <xdr:to>
      <xdr:col>8</xdr:col>
      <xdr:colOff>885825</xdr:colOff>
      <xdr:row>42</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22</xdr:row>
      <xdr:rowOff>228600</xdr:rowOff>
    </xdr:from>
    <xdr:to>
      <xdr:col>8</xdr:col>
      <xdr:colOff>962025</xdr:colOff>
      <xdr:row>22</xdr:row>
      <xdr:rowOff>228600</xdr:rowOff>
    </xdr:to>
    <xdr:sp macro="" textlink="">
      <xdr:nvSpPr>
        <xdr:cNvPr id="61" name="Line 49"/>
        <xdr:cNvSpPr>
          <a:spLocks noChangeShapeType="1"/>
        </xdr:cNvSpPr>
      </xdr:nvSpPr>
      <xdr:spPr bwMode="auto">
        <a:xfrm>
          <a:off x="8661400" y="14973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46</xdr:row>
      <xdr:rowOff>276225</xdr:rowOff>
    </xdr:from>
    <xdr:to>
      <xdr:col>8</xdr:col>
      <xdr:colOff>1089025</xdr:colOff>
      <xdr:row>46</xdr:row>
      <xdr:rowOff>276225</xdr:rowOff>
    </xdr:to>
    <xdr:sp macro="" textlink="">
      <xdr:nvSpPr>
        <xdr:cNvPr id="54" name="Line 49"/>
        <xdr:cNvSpPr>
          <a:spLocks noChangeShapeType="1"/>
        </xdr:cNvSpPr>
      </xdr:nvSpPr>
      <xdr:spPr bwMode="auto">
        <a:xfrm>
          <a:off x="9156700" y="219170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9</xdr:row>
      <xdr:rowOff>215900</xdr:rowOff>
    </xdr:from>
    <xdr:to>
      <xdr:col>8</xdr:col>
      <xdr:colOff>1089025</xdr:colOff>
      <xdr:row>9</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6</xdr:row>
      <xdr:rowOff>228600</xdr:rowOff>
    </xdr:from>
    <xdr:to>
      <xdr:col>8</xdr:col>
      <xdr:colOff>974725</xdr:colOff>
      <xdr:row>6</xdr:row>
      <xdr:rowOff>228600</xdr:rowOff>
    </xdr:to>
    <xdr:sp macro="" textlink="">
      <xdr:nvSpPr>
        <xdr:cNvPr id="62" name="Line 49"/>
        <xdr:cNvSpPr>
          <a:spLocks noChangeShapeType="1"/>
        </xdr:cNvSpPr>
      </xdr:nvSpPr>
      <xdr:spPr bwMode="auto">
        <a:xfrm>
          <a:off x="8648700" y="5511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8</xdr:row>
      <xdr:rowOff>215900</xdr:rowOff>
    </xdr:from>
    <xdr:to>
      <xdr:col>8</xdr:col>
      <xdr:colOff>949325</xdr:colOff>
      <xdr:row>8</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50</xdr:row>
      <xdr:rowOff>241300</xdr:rowOff>
    </xdr:from>
    <xdr:to>
      <xdr:col>8</xdr:col>
      <xdr:colOff>1038225</xdr:colOff>
      <xdr:row>50</xdr:row>
      <xdr:rowOff>241300</xdr:rowOff>
    </xdr:to>
    <xdr:sp macro="" textlink="">
      <xdr:nvSpPr>
        <xdr:cNvPr id="66" name="Line 49"/>
        <xdr:cNvSpPr>
          <a:spLocks noChangeShapeType="1"/>
        </xdr:cNvSpPr>
      </xdr:nvSpPr>
      <xdr:spPr bwMode="auto">
        <a:xfrm>
          <a:off x="8712200" y="20624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45</xdr:row>
      <xdr:rowOff>203200</xdr:rowOff>
    </xdr:from>
    <xdr:to>
      <xdr:col>8</xdr:col>
      <xdr:colOff>949325</xdr:colOff>
      <xdr:row>45</xdr:row>
      <xdr:rowOff>203200</xdr:rowOff>
    </xdr:to>
    <xdr:sp macro="" textlink="">
      <xdr:nvSpPr>
        <xdr:cNvPr id="63" name="Line 49"/>
        <xdr:cNvSpPr>
          <a:spLocks noChangeShapeType="1"/>
        </xdr:cNvSpPr>
      </xdr:nvSpPr>
      <xdr:spPr bwMode="auto">
        <a:xfrm>
          <a:off x="9017000" y="20497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40</xdr:row>
      <xdr:rowOff>228600</xdr:rowOff>
    </xdr:from>
    <xdr:to>
      <xdr:col>8</xdr:col>
      <xdr:colOff>962025</xdr:colOff>
      <xdr:row>40</xdr:row>
      <xdr:rowOff>228600</xdr:rowOff>
    </xdr:to>
    <xdr:sp macro="" textlink="">
      <xdr:nvSpPr>
        <xdr:cNvPr id="65" name="Line 49"/>
        <xdr:cNvSpPr>
          <a:spLocks noChangeShapeType="1"/>
        </xdr:cNvSpPr>
      </xdr:nvSpPr>
      <xdr:spPr bwMode="auto">
        <a:xfrm>
          <a:off x="8636000" y="17627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24</xdr:row>
      <xdr:rowOff>228600</xdr:rowOff>
    </xdr:from>
    <xdr:to>
      <xdr:col>8</xdr:col>
      <xdr:colOff>962025</xdr:colOff>
      <xdr:row>24</xdr:row>
      <xdr:rowOff>228600</xdr:rowOff>
    </xdr:to>
    <xdr:sp macro="" textlink="">
      <xdr:nvSpPr>
        <xdr:cNvPr id="71" name="Line 49"/>
        <xdr:cNvSpPr>
          <a:spLocks noChangeShapeType="1"/>
        </xdr:cNvSpPr>
      </xdr:nvSpPr>
      <xdr:spPr bwMode="auto">
        <a:xfrm>
          <a:off x="8636000" y="10363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4</xdr:row>
      <xdr:rowOff>215900</xdr:rowOff>
    </xdr:from>
    <xdr:to>
      <xdr:col>8</xdr:col>
      <xdr:colOff>962025</xdr:colOff>
      <xdr:row>4</xdr:row>
      <xdr:rowOff>215900</xdr:rowOff>
    </xdr:to>
    <xdr:sp macro="" textlink="">
      <xdr:nvSpPr>
        <xdr:cNvPr id="74" name="Line 49"/>
        <xdr:cNvSpPr>
          <a:spLocks noChangeShapeType="1"/>
        </xdr:cNvSpPr>
      </xdr:nvSpPr>
      <xdr:spPr bwMode="auto">
        <a:xfrm>
          <a:off x="8636000" y="2832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17</xdr:row>
      <xdr:rowOff>203200</xdr:rowOff>
    </xdr:from>
    <xdr:to>
      <xdr:col>8</xdr:col>
      <xdr:colOff>987425</xdr:colOff>
      <xdr:row>17</xdr:row>
      <xdr:rowOff>203200</xdr:rowOff>
    </xdr:to>
    <xdr:sp macro="" textlink="">
      <xdr:nvSpPr>
        <xdr:cNvPr id="75" name="Line 49"/>
        <xdr:cNvSpPr>
          <a:spLocks noChangeShapeType="1"/>
        </xdr:cNvSpPr>
      </xdr:nvSpPr>
      <xdr:spPr bwMode="auto">
        <a:xfrm>
          <a:off x="9055100" y="8128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19</xdr:row>
      <xdr:rowOff>215900</xdr:rowOff>
    </xdr:from>
    <xdr:to>
      <xdr:col>8</xdr:col>
      <xdr:colOff>1063625</xdr:colOff>
      <xdr:row>19</xdr:row>
      <xdr:rowOff>215900</xdr:rowOff>
    </xdr:to>
    <xdr:sp macro="" textlink="">
      <xdr:nvSpPr>
        <xdr:cNvPr id="76" name="Line 49"/>
        <xdr:cNvSpPr>
          <a:spLocks noChangeShapeType="1"/>
        </xdr:cNvSpPr>
      </xdr:nvSpPr>
      <xdr:spPr bwMode="auto">
        <a:xfrm>
          <a:off x="9131300" y="8585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20</xdr:row>
      <xdr:rowOff>342900</xdr:rowOff>
    </xdr:from>
    <xdr:to>
      <xdr:col>8</xdr:col>
      <xdr:colOff>1012825</xdr:colOff>
      <xdr:row>20</xdr:row>
      <xdr:rowOff>342900</xdr:rowOff>
    </xdr:to>
    <xdr:sp macro="" textlink="">
      <xdr:nvSpPr>
        <xdr:cNvPr id="77" name="Line 49"/>
        <xdr:cNvSpPr>
          <a:spLocks noChangeShapeType="1"/>
        </xdr:cNvSpPr>
      </xdr:nvSpPr>
      <xdr:spPr bwMode="auto">
        <a:xfrm>
          <a:off x="9080500" y="9156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69"/>
  <sheetViews>
    <sheetView tabSelected="1" topLeftCell="A40" zoomScale="75" zoomScaleNormal="75" workbookViewId="0">
      <selection activeCell="J50" sqref="J50:K51"/>
    </sheetView>
  </sheetViews>
  <sheetFormatPr defaultRowHeight="12.75"/>
  <cols>
    <col min="1" max="1" width="4.28515625" style="3" customWidth="1"/>
    <col min="2" max="2" width="37.140625" style="3" customWidth="1"/>
    <col min="3" max="3" width="31.28515625" style="3" customWidth="1"/>
    <col min="4" max="4" width="4.140625" style="3" customWidth="1"/>
    <col min="5" max="5" width="14.42578125" style="3" customWidth="1"/>
    <col min="6" max="6" width="16" style="4" bestFit="1" customWidth="1"/>
    <col min="7" max="7" width="10.42578125" style="5" customWidth="1"/>
    <col min="8" max="8" width="10.7109375" style="3" customWidth="1"/>
    <col min="9" max="9" width="21" style="3" customWidth="1"/>
    <col min="10" max="10" width="14.42578125" style="6" bestFit="1" customWidth="1"/>
    <col min="11" max="11" width="10.7109375" style="7" customWidth="1"/>
    <col min="12" max="12" width="15.42578125" style="6" customWidth="1"/>
    <col min="13" max="13" width="8.42578125" style="6" customWidth="1"/>
    <col min="14" max="14" width="12.42578125" style="3" customWidth="1"/>
    <col min="15" max="15" width="7.7109375" style="3" bestFit="1" customWidth="1"/>
    <col min="16" max="16" width="1.140625" style="3" customWidth="1"/>
    <col min="17" max="16384" width="9.140625" style="3"/>
  </cols>
  <sheetData>
    <row r="1" spans="1:15" s="1" customFormat="1" ht="34.5" customHeight="1">
      <c r="A1" s="302" t="s">
        <v>44</v>
      </c>
      <c r="B1" s="303"/>
      <c r="C1" s="303"/>
      <c r="D1" s="303"/>
      <c r="E1" s="303"/>
      <c r="F1" s="303"/>
      <c r="G1" s="303"/>
      <c r="H1" s="303"/>
      <c r="I1" s="303"/>
      <c r="J1" s="303"/>
      <c r="K1" s="303"/>
      <c r="L1" s="303"/>
      <c r="M1" s="303"/>
      <c r="N1" s="303"/>
      <c r="O1" s="304"/>
    </row>
    <row r="2" spans="1:15" s="1" customFormat="1" ht="24" customHeight="1" thickBot="1">
      <c r="A2" s="305" t="s">
        <v>94</v>
      </c>
      <c r="B2" s="306"/>
      <c r="C2" s="306"/>
      <c r="D2" s="306"/>
      <c r="E2" s="306"/>
      <c r="F2" s="306"/>
      <c r="G2" s="306"/>
      <c r="H2" s="306"/>
      <c r="I2" s="306"/>
      <c r="J2" s="306"/>
      <c r="K2" s="306"/>
      <c r="L2" s="306"/>
      <c r="M2" s="306"/>
      <c r="N2" s="306"/>
      <c r="O2" s="307"/>
    </row>
    <row r="3" spans="1:15" s="2" customFormat="1" ht="35.25" customHeight="1">
      <c r="A3" s="329" t="s">
        <v>48</v>
      </c>
      <c r="B3" s="327" t="s">
        <v>9</v>
      </c>
      <c r="C3" s="308" t="s">
        <v>15</v>
      </c>
      <c r="D3" s="414" t="s">
        <v>148</v>
      </c>
      <c r="E3" s="310" t="s">
        <v>13</v>
      </c>
      <c r="F3" s="312" t="s">
        <v>95</v>
      </c>
      <c r="G3" s="313"/>
      <c r="H3" s="315" t="s">
        <v>46</v>
      </c>
      <c r="I3" s="317" t="s">
        <v>96</v>
      </c>
      <c r="J3" s="318"/>
      <c r="K3" s="321" t="s">
        <v>47</v>
      </c>
      <c r="L3" s="323" t="s">
        <v>97</v>
      </c>
      <c r="M3" s="324"/>
      <c r="N3" s="312" t="s">
        <v>98</v>
      </c>
      <c r="O3" s="331"/>
    </row>
    <row r="4" spans="1:15" s="2" customFormat="1" ht="42" customHeight="1" thickBot="1">
      <c r="A4" s="330"/>
      <c r="B4" s="328"/>
      <c r="C4" s="309"/>
      <c r="D4" s="415"/>
      <c r="E4" s="311"/>
      <c r="F4" s="314"/>
      <c r="G4" s="314"/>
      <c r="H4" s="316"/>
      <c r="I4" s="319"/>
      <c r="J4" s="320"/>
      <c r="K4" s="322"/>
      <c r="L4" s="325"/>
      <c r="M4" s="326"/>
      <c r="N4" s="169" t="s">
        <v>80</v>
      </c>
      <c r="O4" s="170" t="s">
        <v>81</v>
      </c>
    </row>
    <row r="5" spans="1:15" ht="35.25" customHeight="1">
      <c r="A5" s="180">
        <v>1</v>
      </c>
      <c r="B5" s="209" t="s">
        <v>34</v>
      </c>
      <c r="C5" s="210" t="s">
        <v>42</v>
      </c>
      <c r="D5" s="422">
        <v>9</v>
      </c>
      <c r="E5" s="211" t="s">
        <v>76</v>
      </c>
      <c r="F5" s="221">
        <v>1.8720000000000001</v>
      </c>
      <c r="G5" s="212" t="s">
        <v>10</v>
      </c>
      <c r="H5" s="213">
        <v>0.65</v>
      </c>
      <c r="I5" s="214" t="s">
        <v>84</v>
      </c>
      <c r="J5" s="215">
        <f>(F5*1000)/(4679*0.65)</f>
        <v>0.61551613592648002</v>
      </c>
      <c r="K5" s="216">
        <f>+(J5/$J$5)*100</f>
        <v>100</v>
      </c>
      <c r="L5" s="279">
        <v>0.74</v>
      </c>
      <c r="M5" s="217" t="s">
        <v>10</v>
      </c>
      <c r="N5" s="218">
        <f>+(F5/L5)-1</f>
        <v>1.5297297297297301</v>
      </c>
      <c r="O5" s="251">
        <v>6</v>
      </c>
    </row>
    <row r="6" spans="1:15" s="2" customFormat="1" ht="35.1" customHeight="1">
      <c r="A6" s="180">
        <v>2</v>
      </c>
      <c r="B6" s="25" t="s">
        <v>33</v>
      </c>
      <c r="C6" s="26" t="s">
        <v>32</v>
      </c>
      <c r="D6" s="423">
        <v>9</v>
      </c>
      <c r="E6" s="27" t="s">
        <v>75</v>
      </c>
      <c r="F6" s="222">
        <v>2.2989999999999999</v>
      </c>
      <c r="G6" s="28" t="s">
        <v>10</v>
      </c>
      <c r="H6" s="29">
        <v>0.65</v>
      </c>
      <c r="I6" s="30" t="s">
        <v>85</v>
      </c>
      <c r="J6" s="31">
        <f>(F6*1000)/(4959*0.65)</f>
        <v>0.71323312702623054</v>
      </c>
      <c r="K6" s="183">
        <f t="shared" ref="K6:K47" si="0">+(J6/$J$5)*100</f>
        <v>115.8756181026296</v>
      </c>
      <c r="L6" s="284">
        <v>0.89900000000000002</v>
      </c>
      <c r="M6" s="59" t="s">
        <v>10</v>
      </c>
      <c r="N6" s="32">
        <f t="shared" ref="N6" si="1">+(F6/L6)-1</f>
        <v>1.5572858731924359</v>
      </c>
      <c r="O6" s="253">
        <v>7</v>
      </c>
    </row>
    <row r="7" spans="1:15" s="2" customFormat="1" ht="35.1" customHeight="1">
      <c r="A7" s="180">
        <v>3</v>
      </c>
      <c r="B7" s="33" t="s">
        <v>39</v>
      </c>
      <c r="C7" s="34" t="s">
        <v>20</v>
      </c>
      <c r="D7" s="424">
        <v>10</v>
      </c>
      <c r="E7" s="35" t="s">
        <v>2</v>
      </c>
      <c r="F7" s="223">
        <v>4.2372880000000004</v>
      </c>
      <c r="G7" s="36" t="s">
        <v>10</v>
      </c>
      <c r="H7" s="37">
        <v>0.65</v>
      </c>
      <c r="I7" s="38" t="s">
        <v>79</v>
      </c>
      <c r="J7" s="39">
        <f>(F7*1000)/(7000*0.65)</f>
        <v>0.93127208791208804</v>
      </c>
      <c r="K7" s="185">
        <f t="shared" si="0"/>
        <v>151.29937844932846</v>
      </c>
      <c r="L7" s="286">
        <v>1.652542</v>
      </c>
      <c r="M7" s="60" t="s">
        <v>10</v>
      </c>
      <c r="N7" s="40">
        <f>+(F7/L7)-1</f>
        <v>1.5641030606181268</v>
      </c>
      <c r="O7" s="254">
        <v>8</v>
      </c>
    </row>
    <row r="8" spans="1:15" s="2" customFormat="1" ht="35.1" customHeight="1">
      <c r="A8" s="180">
        <v>4</v>
      </c>
      <c r="B8" s="171" t="s">
        <v>51</v>
      </c>
      <c r="C8" s="172" t="s">
        <v>17</v>
      </c>
      <c r="D8" s="425">
        <v>4</v>
      </c>
      <c r="E8" s="173" t="s">
        <v>8</v>
      </c>
      <c r="F8" s="174">
        <v>7.1479949999999999</v>
      </c>
      <c r="G8" s="175" t="s">
        <v>11</v>
      </c>
      <c r="H8" s="176">
        <v>0.93</v>
      </c>
      <c r="I8" s="177" t="s">
        <v>129</v>
      </c>
      <c r="J8" s="82">
        <f>(F8*1000)/(8250*0.93)</f>
        <v>0.93163831867057667</v>
      </c>
      <c r="K8" s="181">
        <f t="shared" si="0"/>
        <v>151.35887823123707</v>
      </c>
      <c r="L8" s="272">
        <v>1.5110939999999999</v>
      </c>
      <c r="M8" s="178" t="s">
        <v>77</v>
      </c>
      <c r="N8" s="179">
        <f t="shared" ref="N8" si="2">+(F8/L8)-1</f>
        <v>3.7303443730171653</v>
      </c>
      <c r="O8" s="257">
        <v>20</v>
      </c>
    </row>
    <row r="9" spans="1:15" s="2" customFormat="1" ht="35.1" customHeight="1">
      <c r="A9" s="180">
        <v>5</v>
      </c>
      <c r="B9" s="219" t="s">
        <v>82</v>
      </c>
      <c r="C9" s="50" t="s">
        <v>17</v>
      </c>
      <c r="D9" s="426">
        <v>4</v>
      </c>
      <c r="E9" s="51" t="s">
        <v>8</v>
      </c>
      <c r="F9" s="174">
        <v>7.1479949999999999</v>
      </c>
      <c r="G9" s="175" t="s">
        <v>11</v>
      </c>
      <c r="H9" s="176">
        <v>0.93</v>
      </c>
      <c r="I9" s="177" t="s">
        <v>129</v>
      </c>
      <c r="J9" s="56">
        <f>(F9*1000)/(8250*0.93)</f>
        <v>0.93163831867057667</v>
      </c>
      <c r="K9" s="182">
        <f t="shared" si="0"/>
        <v>151.35887823123707</v>
      </c>
      <c r="L9" s="273">
        <v>2.0636040000000002</v>
      </c>
      <c r="M9" s="58" t="s">
        <v>77</v>
      </c>
      <c r="N9" s="57">
        <f>+(F9/L9)-1</f>
        <v>2.4638404461321062</v>
      </c>
      <c r="O9" s="252">
        <v>9</v>
      </c>
    </row>
    <row r="10" spans="1:15" s="2" customFormat="1" ht="35.1" customHeight="1">
      <c r="A10" s="180">
        <v>6</v>
      </c>
      <c r="B10" s="81" t="s">
        <v>53</v>
      </c>
      <c r="C10" s="50" t="s">
        <v>70</v>
      </c>
      <c r="D10" s="426">
        <v>3</v>
      </c>
      <c r="E10" s="51" t="s">
        <v>8</v>
      </c>
      <c r="F10" s="52">
        <v>7.327909</v>
      </c>
      <c r="G10" s="53" t="s">
        <v>11</v>
      </c>
      <c r="H10" s="54">
        <v>0.93</v>
      </c>
      <c r="I10" s="55" t="s">
        <v>140</v>
      </c>
      <c r="J10" s="82">
        <f t="shared" ref="J10" si="3">(F10*1000)/(8250*0.93)</f>
        <v>0.95508752036493971</v>
      </c>
      <c r="K10" s="182">
        <f t="shared" si="0"/>
        <v>155.16855929817893</v>
      </c>
      <c r="L10" s="273">
        <v>1.611275</v>
      </c>
      <c r="M10" s="58" t="s">
        <v>77</v>
      </c>
      <c r="N10" s="57">
        <f t="shared" ref="N10:N15" si="4">+(F10/L10)-1</f>
        <v>3.5478946796791364</v>
      </c>
      <c r="O10" s="252">
        <v>19</v>
      </c>
    </row>
    <row r="11" spans="1:15" s="2" customFormat="1" ht="35.1" customHeight="1">
      <c r="A11" s="180">
        <v>7</v>
      </c>
      <c r="B11" s="49" t="s">
        <v>54</v>
      </c>
      <c r="C11" s="50" t="s">
        <v>74</v>
      </c>
      <c r="D11" s="426">
        <v>3</v>
      </c>
      <c r="E11" s="51" t="s">
        <v>8</v>
      </c>
      <c r="F11" s="52">
        <v>7.4418490000000004</v>
      </c>
      <c r="G11" s="53" t="s">
        <v>11</v>
      </c>
      <c r="H11" s="54">
        <v>0.93</v>
      </c>
      <c r="I11" s="55" t="s">
        <v>119</v>
      </c>
      <c r="J11" s="56">
        <f t="shared" ref="J11:J15" si="5">(F11*1000)/(8250*0.93)</f>
        <v>0.96993796024763768</v>
      </c>
      <c r="K11" s="182">
        <f t="shared" si="0"/>
        <v>157.58124013884361</v>
      </c>
      <c r="L11" s="273">
        <v>1.6747179999999999</v>
      </c>
      <c r="M11" s="58" t="s">
        <v>77</v>
      </c>
      <c r="N11" s="57">
        <f t="shared" si="4"/>
        <v>3.4436430491581271</v>
      </c>
      <c r="O11" s="252">
        <v>18</v>
      </c>
    </row>
    <row r="12" spans="1:15" s="2" customFormat="1" ht="35.1" customHeight="1">
      <c r="A12" s="180">
        <v>8</v>
      </c>
      <c r="B12" s="81" t="s">
        <v>56</v>
      </c>
      <c r="C12" s="50" t="s">
        <v>70</v>
      </c>
      <c r="D12" s="426">
        <v>3</v>
      </c>
      <c r="E12" s="51" t="s">
        <v>8</v>
      </c>
      <c r="F12" s="52">
        <v>7.5165579999999999</v>
      </c>
      <c r="G12" s="53" t="s">
        <v>11</v>
      </c>
      <c r="H12" s="54">
        <v>0.93</v>
      </c>
      <c r="I12" s="55" t="s">
        <v>139</v>
      </c>
      <c r="J12" s="56">
        <f t="shared" si="5"/>
        <v>0.9796752036493972</v>
      </c>
      <c r="K12" s="182">
        <f t="shared" si="0"/>
        <v>159.16320409290032</v>
      </c>
      <c r="L12" s="273">
        <v>1.716318</v>
      </c>
      <c r="M12" s="58" t="s">
        <v>77</v>
      </c>
      <c r="N12" s="57">
        <f t="shared" si="4"/>
        <v>3.3794669752341928</v>
      </c>
      <c r="O12" s="252">
        <v>17</v>
      </c>
    </row>
    <row r="13" spans="1:15" s="2" customFormat="1" ht="50.25" customHeight="1">
      <c r="A13" s="180">
        <v>9</v>
      </c>
      <c r="B13" s="224" t="s">
        <v>89</v>
      </c>
      <c r="C13" s="225" t="s">
        <v>72</v>
      </c>
      <c r="D13" s="427">
        <v>3</v>
      </c>
      <c r="E13" s="226" t="s">
        <v>8</v>
      </c>
      <c r="F13" s="227">
        <v>7.5213239999999999</v>
      </c>
      <c r="G13" s="228" t="s">
        <v>11</v>
      </c>
      <c r="H13" s="229">
        <v>0.93</v>
      </c>
      <c r="I13" s="230" t="s">
        <v>135</v>
      </c>
      <c r="J13" s="231">
        <f>(F13*1000)/(8250*0.93)</f>
        <v>0.98029638318670576</v>
      </c>
      <c r="K13" s="232">
        <f t="shared" si="0"/>
        <v>159.26412419897903</v>
      </c>
      <c r="L13" s="275">
        <v>2.0142319999999998</v>
      </c>
      <c r="M13" s="233" t="s">
        <v>77</v>
      </c>
      <c r="N13" s="234">
        <f t="shared" ref="N13" si="6">+(F13/L13)-1</f>
        <v>2.7340902140369137</v>
      </c>
      <c r="O13" s="250">
        <v>12</v>
      </c>
    </row>
    <row r="14" spans="1:15" ht="35.25" customHeight="1">
      <c r="A14" s="180">
        <v>10</v>
      </c>
      <c r="B14" s="224" t="s">
        <v>57</v>
      </c>
      <c r="C14" s="225" t="s">
        <v>74</v>
      </c>
      <c r="D14" s="427">
        <v>3</v>
      </c>
      <c r="E14" s="226" t="s">
        <v>8</v>
      </c>
      <c r="F14" s="227">
        <v>7.5802550000000002</v>
      </c>
      <c r="G14" s="228" t="s">
        <v>11</v>
      </c>
      <c r="H14" s="229">
        <v>0.93</v>
      </c>
      <c r="I14" s="230" t="s">
        <v>118</v>
      </c>
      <c r="J14" s="231">
        <f t="shared" si="5"/>
        <v>0.98797719126751382</v>
      </c>
      <c r="K14" s="232">
        <f t="shared" si="0"/>
        <v>160.51198881738532</v>
      </c>
      <c r="L14" s="274">
        <v>1.7517860000000001</v>
      </c>
      <c r="M14" s="233" t="s">
        <v>77</v>
      </c>
      <c r="N14" s="234">
        <f t="shared" si="4"/>
        <v>3.3271581117784939</v>
      </c>
      <c r="O14" s="250">
        <v>16</v>
      </c>
    </row>
    <row r="15" spans="1:15" s="2" customFormat="1" ht="35.1" customHeight="1">
      <c r="A15" s="180">
        <v>11</v>
      </c>
      <c r="B15" s="224" t="s">
        <v>54</v>
      </c>
      <c r="C15" s="225" t="s">
        <v>18</v>
      </c>
      <c r="D15" s="427">
        <v>3</v>
      </c>
      <c r="E15" s="226" t="s">
        <v>8</v>
      </c>
      <c r="F15" s="227">
        <v>7.5899890000000001</v>
      </c>
      <c r="G15" s="228" t="s">
        <v>11</v>
      </c>
      <c r="H15" s="229">
        <v>0.93</v>
      </c>
      <c r="I15" s="230" t="s">
        <v>110</v>
      </c>
      <c r="J15" s="231">
        <f t="shared" si="5"/>
        <v>0.9892458781362008</v>
      </c>
      <c r="K15" s="232">
        <f t="shared" si="0"/>
        <v>160.71810638191957</v>
      </c>
      <c r="L15" s="275">
        <v>1.757207</v>
      </c>
      <c r="M15" s="233" t="s">
        <v>77</v>
      </c>
      <c r="N15" s="234">
        <f t="shared" si="4"/>
        <v>3.3193482611894902</v>
      </c>
      <c r="O15" s="250">
        <v>15</v>
      </c>
    </row>
    <row r="16" spans="1:15" s="2" customFormat="1" ht="52.5" customHeight="1">
      <c r="A16" s="180">
        <v>12</v>
      </c>
      <c r="B16" s="224" t="s">
        <v>88</v>
      </c>
      <c r="C16" s="225" t="s">
        <v>72</v>
      </c>
      <c r="D16" s="427">
        <v>3</v>
      </c>
      <c r="E16" s="226" t="s">
        <v>8</v>
      </c>
      <c r="F16" s="227">
        <v>7.7022709999999996</v>
      </c>
      <c r="G16" s="228" t="s">
        <v>11</v>
      </c>
      <c r="H16" s="229">
        <v>0.93</v>
      </c>
      <c r="I16" s="230" t="s">
        <v>134</v>
      </c>
      <c r="J16" s="231">
        <f t="shared" ref="J16" si="7">(F16*1000)/(8250*0.93)</f>
        <v>1.003880221570544</v>
      </c>
      <c r="K16" s="232">
        <f t="shared" si="0"/>
        <v>163.09567905307554</v>
      </c>
      <c r="L16" s="275">
        <v>2.1149879999999999</v>
      </c>
      <c r="M16" s="233" t="s">
        <v>77</v>
      </c>
      <c r="N16" s="234">
        <f t="shared" ref="N16" si="8">+(F16/L16)-1</f>
        <v>2.6417563598469589</v>
      </c>
      <c r="O16" s="250">
        <v>10</v>
      </c>
    </row>
    <row r="17" spans="1:15" s="2" customFormat="1" ht="35.1" customHeight="1">
      <c r="A17" s="180">
        <v>13</v>
      </c>
      <c r="B17" s="83" t="s">
        <v>57</v>
      </c>
      <c r="C17" s="84" t="s">
        <v>18</v>
      </c>
      <c r="D17" s="428">
        <v>3</v>
      </c>
      <c r="E17" s="85" t="s">
        <v>8</v>
      </c>
      <c r="F17" s="86">
        <v>7.8771579999999997</v>
      </c>
      <c r="G17" s="87" t="s">
        <v>11</v>
      </c>
      <c r="H17" s="88">
        <v>0.93</v>
      </c>
      <c r="I17" s="89" t="s">
        <v>111</v>
      </c>
      <c r="J17" s="90">
        <f>(F17*1000)/(8250*0.93)</f>
        <v>1.0266742261322905</v>
      </c>
      <c r="K17" s="184">
        <f t="shared" si="0"/>
        <v>166.79891333586764</v>
      </c>
      <c r="L17" s="282">
        <v>1.917108</v>
      </c>
      <c r="M17" s="91" t="s">
        <v>77</v>
      </c>
      <c r="N17" s="92">
        <f>+(F17/L17)-1</f>
        <v>3.1088754519828825</v>
      </c>
      <c r="O17" s="255">
        <v>13</v>
      </c>
    </row>
    <row r="18" spans="1:15" ht="35.25" customHeight="1">
      <c r="A18" s="180">
        <v>14</v>
      </c>
      <c r="B18" s="198" t="s">
        <v>58</v>
      </c>
      <c r="C18" s="199" t="s">
        <v>19</v>
      </c>
      <c r="D18" s="429">
        <v>3</v>
      </c>
      <c r="E18" s="200" t="s">
        <v>8</v>
      </c>
      <c r="F18" s="201">
        <v>8.1033399999999993</v>
      </c>
      <c r="G18" s="202" t="s">
        <v>11</v>
      </c>
      <c r="H18" s="203">
        <v>0.93</v>
      </c>
      <c r="I18" s="204" t="s">
        <v>131</v>
      </c>
      <c r="J18" s="205">
        <f>(F18*1000)/(8250*0.93)</f>
        <v>1.0561537960247636</v>
      </c>
      <c r="K18" s="206">
        <f t="shared" si="0"/>
        <v>171.58831984721766</v>
      </c>
      <c r="L18" s="280">
        <v>1.9016759999999999</v>
      </c>
      <c r="M18" s="207" t="s">
        <v>77</v>
      </c>
      <c r="N18" s="208">
        <f>+(F18/L18)-1</f>
        <v>3.2611570004564392</v>
      </c>
      <c r="O18" s="256">
        <v>14</v>
      </c>
    </row>
    <row r="19" spans="1:15" s="2" customFormat="1" ht="35.1" customHeight="1">
      <c r="A19" s="180">
        <v>15</v>
      </c>
      <c r="B19" s="387" t="s">
        <v>24</v>
      </c>
      <c r="C19" s="388" t="s">
        <v>149</v>
      </c>
      <c r="D19" s="430">
        <v>8</v>
      </c>
      <c r="E19" s="389" t="s">
        <v>3</v>
      </c>
      <c r="F19" s="409">
        <v>8.7966099999999994</v>
      </c>
      <c r="G19" s="390" t="s">
        <v>10</v>
      </c>
      <c r="H19" s="391">
        <v>0.8</v>
      </c>
      <c r="I19" s="392" t="s">
        <v>127</v>
      </c>
      <c r="J19" s="393">
        <f>(F19*1000)/(9562*0.8)</f>
        <v>1.1499437879104788</v>
      </c>
      <c r="K19" s="394">
        <f t="shared" si="0"/>
        <v>186.82593693170591</v>
      </c>
      <c r="L19" s="411">
        <v>4.3135593219999997</v>
      </c>
      <c r="M19" s="395" t="s">
        <v>10</v>
      </c>
      <c r="N19" s="396">
        <f>+(F19/L19)-1</f>
        <v>1.0392926915680887</v>
      </c>
      <c r="O19" s="397">
        <v>1</v>
      </c>
    </row>
    <row r="20" spans="1:15" s="2" customFormat="1" ht="35.1" customHeight="1">
      <c r="A20" s="180">
        <v>16</v>
      </c>
      <c r="B20" s="93" t="s">
        <v>83</v>
      </c>
      <c r="C20" s="94" t="s">
        <v>17</v>
      </c>
      <c r="D20" s="431">
        <v>4</v>
      </c>
      <c r="E20" s="95" t="s">
        <v>8</v>
      </c>
      <c r="F20" s="96">
        <v>15.833334000000001</v>
      </c>
      <c r="G20" s="97" t="s">
        <v>11</v>
      </c>
      <c r="H20" s="98">
        <v>0.93</v>
      </c>
      <c r="I20" s="99" t="s">
        <v>130</v>
      </c>
      <c r="J20" s="100">
        <f t="shared" ref="J20" si="9">(F20*1000)/(8250*0.93)</f>
        <v>2.0636473118279572</v>
      </c>
      <c r="K20" s="186">
        <f t="shared" si="0"/>
        <v>335.27103375149346</v>
      </c>
      <c r="L20" s="276">
        <v>2.0636040000000002</v>
      </c>
      <c r="M20" s="101" t="s">
        <v>77</v>
      </c>
      <c r="N20" s="102">
        <f t="shared" ref="N20" si="10">+(F20/L20)-1</f>
        <v>6.6726610338029966</v>
      </c>
      <c r="O20" s="265">
        <v>37</v>
      </c>
    </row>
    <row r="21" spans="1:15" s="2" customFormat="1" ht="51.75" customHeight="1">
      <c r="A21" s="180">
        <v>17</v>
      </c>
      <c r="B21" s="93" t="s">
        <v>86</v>
      </c>
      <c r="C21" s="94" t="s">
        <v>17</v>
      </c>
      <c r="D21" s="431">
        <v>4</v>
      </c>
      <c r="E21" s="95" t="s">
        <v>8</v>
      </c>
      <c r="F21" s="96">
        <v>15.833334000000001</v>
      </c>
      <c r="G21" s="97" t="s">
        <v>11</v>
      </c>
      <c r="H21" s="98">
        <v>0.93</v>
      </c>
      <c r="I21" s="99" t="s">
        <v>130</v>
      </c>
      <c r="J21" s="100">
        <f t="shared" ref="J21" si="11">(F21*1000)/(8250*0.93)</f>
        <v>2.0636473118279572</v>
      </c>
      <c r="K21" s="186">
        <f t="shared" si="0"/>
        <v>335.27103375149346</v>
      </c>
      <c r="L21" s="276">
        <v>2.0738569999999998</v>
      </c>
      <c r="M21" s="101" t="s">
        <v>77</v>
      </c>
      <c r="N21" s="102">
        <f t="shared" ref="N21" si="12">+(F21/L21)-1</f>
        <v>6.6347279489376563</v>
      </c>
      <c r="O21" s="265">
        <v>35</v>
      </c>
    </row>
    <row r="22" spans="1:15" s="2" customFormat="1" ht="35.1" customHeight="1">
      <c r="A22" s="180">
        <v>18</v>
      </c>
      <c r="B22" s="93" t="s">
        <v>59</v>
      </c>
      <c r="C22" s="94" t="s">
        <v>17</v>
      </c>
      <c r="D22" s="431">
        <v>4</v>
      </c>
      <c r="E22" s="95" t="s">
        <v>8</v>
      </c>
      <c r="F22" s="96">
        <v>15.833334000000001</v>
      </c>
      <c r="G22" s="97" t="s">
        <v>11</v>
      </c>
      <c r="H22" s="98">
        <v>0.93</v>
      </c>
      <c r="I22" s="99" t="s">
        <v>130</v>
      </c>
      <c r="J22" s="100">
        <f t="shared" ref="J22:J26" si="13">(F22*1000)/(8250*0.93)</f>
        <v>2.0636473118279572</v>
      </c>
      <c r="K22" s="186">
        <f t="shared" si="0"/>
        <v>335.27103375149346</v>
      </c>
      <c r="L22" s="276">
        <v>2.0738569999999998</v>
      </c>
      <c r="M22" s="101" t="s">
        <v>77</v>
      </c>
      <c r="N22" s="102">
        <f t="shared" ref="N22:N26" si="14">+(F22/L22)-1</f>
        <v>6.6347279489376563</v>
      </c>
      <c r="O22" s="265">
        <v>35</v>
      </c>
    </row>
    <row r="23" spans="1:15" s="8" customFormat="1" ht="34.5">
      <c r="A23" s="180">
        <v>19</v>
      </c>
      <c r="B23" s="41" t="s">
        <v>27</v>
      </c>
      <c r="C23" s="42" t="s">
        <v>28</v>
      </c>
      <c r="D23" s="432">
        <v>6</v>
      </c>
      <c r="E23" s="43" t="s">
        <v>5</v>
      </c>
      <c r="F23" s="267">
        <v>20.8920909090909</v>
      </c>
      <c r="G23" s="44" t="s">
        <v>10</v>
      </c>
      <c r="H23" s="45">
        <v>0.92</v>
      </c>
      <c r="I23" s="46" t="s">
        <v>124</v>
      </c>
      <c r="J23" s="47">
        <f>(F23*1000)/(11000*0.92)</f>
        <v>2.0644358605821047</v>
      </c>
      <c r="K23" s="194">
        <f t="shared" si="0"/>
        <v>335.39914554387735</v>
      </c>
      <c r="L23" s="288">
        <v>8.6576362865947605</v>
      </c>
      <c r="M23" s="63" t="s">
        <v>10</v>
      </c>
      <c r="N23" s="48">
        <f>+(F23/L23)-1</f>
        <v>1.4131402865051772</v>
      </c>
      <c r="O23" s="249">
        <v>4</v>
      </c>
    </row>
    <row r="24" spans="1:15" s="2" customFormat="1" ht="35.1" customHeight="1">
      <c r="A24" s="180">
        <v>20</v>
      </c>
      <c r="B24" s="103" t="s">
        <v>52</v>
      </c>
      <c r="C24" s="94" t="s">
        <v>74</v>
      </c>
      <c r="D24" s="431">
        <v>3</v>
      </c>
      <c r="E24" s="95" t="s">
        <v>8</v>
      </c>
      <c r="F24" s="96">
        <v>15.866758000000001</v>
      </c>
      <c r="G24" s="97" t="s">
        <v>11</v>
      </c>
      <c r="H24" s="98">
        <v>0.93</v>
      </c>
      <c r="I24" s="104" t="s">
        <v>145</v>
      </c>
      <c r="J24" s="100">
        <f t="shared" si="13"/>
        <v>2.0680036493971978</v>
      </c>
      <c r="K24" s="186">
        <f t="shared" si="0"/>
        <v>335.97878734477388</v>
      </c>
      <c r="L24" s="276">
        <v>2.0796619999999999</v>
      </c>
      <c r="M24" s="101" t="s">
        <v>77</v>
      </c>
      <c r="N24" s="102">
        <f t="shared" si="14"/>
        <v>6.629488830396479</v>
      </c>
      <c r="O24" s="265">
        <v>34</v>
      </c>
    </row>
    <row r="25" spans="1:15" s="2" customFormat="1" ht="35.1" customHeight="1">
      <c r="A25" s="180">
        <v>21</v>
      </c>
      <c r="B25" s="93" t="s">
        <v>60</v>
      </c>
      <c r="C25" s="94" t="s">
        <v>70</v>
      </c>
      <c r="D25" s="431">
        <v>3</v>
      </c>
      <c r="E25" s="95" t="s">
        <v>8</v>
      </c>
      <c r="F25" s="96">
        <v>15.872304</v>
      </c>
      <c r="G25" s="97" t="s">
        <v>11</v>
      </c>
      <c r="H25" s="98">
        <v>0.93</v>
      </c>
      <c r="I25" s="104" t="s">
        <v>144</v>
      </c>
      <c r="J25" s="100">
        <f>(F25*1000)/(8250*0.93)</f>
        <v>2.0687264907135874</v>
      </c>
      <c r="K25" s="186">
        <f t="shared" si="0"/>
        <v>336.09622396003039</v>
      </c>
      <c r="L25" s="276">
        <v>2.0827490000000002</v>
      </c>
      <c r="M25" s="101" t="s">
        <v>77</v>
      </c>
      <c r="N25" s="102">
        <f>+(F25/L25)-1</f>
        <v>6.6208434141608032</v>
      </c>
      <c r="O25" s="265">
        <v>33</v>
      </c>
    </row>
    <row r="26" spans="1:15" s="2" customFormat="1" ht="53.25" customHeight="1">
      <c r="A26" s="180">
        <v>22</v>
      </c>
      <c r="B26" s="105" t="s">
        <v>90</v>
      </c>
      <c r="C26" s="106" t="s">
        <v>71</v>
      </c>
      <c r="D26" s="433">
        <v>3</v>
      </c>
      <c r="E26" s="107" t="s">
        <v>8</v>
      </c>
      <c r="F26" s="108">
        <v>15.877950999999999</v>
      </c>
      <c r="G26" s="109" t="s">
        <v>11</v>
      </c>
      <c r="H26" s="110">
        <v>0.93</v>
      </c>
      <c r="I26" s="111" t="s">
        <v>138</v>
      </c>
      <c r="J26" s="112">
        <f t="shared" si="13"/>
        <v>2.069462495927012</v>
      </c>
      <c r="K26" s="187">
        <f t="shared" si="0"/>
        <v>336.21579925147535</v>
      </c>
      <c r="L26" s="277">
        <v>1.81839</v>
      </c>
      <c r="M26" s="113" t="s">
        <v>77</v>
      </c>
      <c r="N26" s="114">
        <f t="shared" si="14"/>
        <v>7.731873250512816</v>
      </c>
      <c r="O26" s="264">
        <v>41</v>
      </c>
    </row>
    <row r="27" spans="1:15" s="2" customFormat="1" ht="35.1" customHeight="1">
      <c r="A27" s="180">
        <v>23</v>
      </c>
      <c r="B27" s="115" t="s">
        <v>61</v>
      </c>
      <c r="C27" s="106" t="s">
        <v>70</v>
      </c>
      <c r="D27" s="433">
        <v>3</v>
      </c>
      <c r="E27" s="107" t="s">
        <v>8</v>
      </c>
      <c r="F27" s="108">
        <v>15.887212999999999</v>
      </c>
      <c r="G27" s="109" t="s">
        <v>11</v>
      </c>
      <c r="H27" s="110">
        <v>0.93</v>
      </c>
      <c r="I27" s="111" t="s">
        <v>143</v>
      </c>
      <c r="J27" s="112">
        <f>(F27*1000)/(8250*0.93)</f>
        <v>2.0706696643857936</v>
      </c>
      <c r="K27" s="187">
        <f t="shared" si="0"/>
        <v>336.41192221045583</v>
      </c>
      <c r="L27" s="277">
        <v>2.0910500000000001</v>
      </c>
      <c r="M27" s="113" t="s">
        <v>77</v>
      </c>
      <c r="N27" s="114">
        <f t="shared" ref="N27" si="15">+(F27/L27)-1</f>
        <v>6.5977202840678117</v>
      </c>
      <c r="O27" s="264">
        <v>32</v>
      </c>
    </row>
    <row r="28" spans="1:15" s="2" customFormat="1" ht="35.1" customHeight="1">
      <c r="A28" s="180">
        <v>24</v>
      </c>
      <c r="B28" s="116" t="s">
        <v>68</v>
      </c>
      <c r="C28" s="106" t="s">
        <v>18</v>
      </c>
      <c r="D28" s="433">
        <v>3</v>
      </c>
      <c r="E28" s="107" t="s">
        <v>8</v>
      </c>
      <c r="F28" s="108">
        <v>15.900135000000001</v>
      </c>
      <c r="G28" s="109" t="s">
        <v>11</v>
      </c>
      <c r="H28" s="110">
        <v>0.93</v>
      </c>
      <c r="I28" s="111" t="s">
        <v>112</v>
      </c>
      <c r="J28" s="112">
        <f t="shared" ref="J28" si="16">(F28*1000)/(8250*0.93)</f>
        <v>2.0723538611925707</v>
      </c>
      <c r="K28" s="187">
        <f t="shared" si="0"/>
        <v>336.68554571250132</v>
      </c>
      <c r="L28" s="277">
        <v>2.0982430000000001</v>
      </c>
      <c r="M28" s="113" t="s">
        <v>77</v>
      </c>
      <c r="N28" s="114">
        <f t="shared" ref="N28:N38" si="17">+(F28/L28)-1</f>
        <v>6.5778329774006155</v>
      </c>
      <c r="O28" s="264">
        <v>31</v>
      </c>
    </row>
    <row r="29" spans="1:15" s="2" customFormat="1" ht="35.1" customHeight="1">
      <c r="A29" s="180">
        <v>25</v>
      </c>
      <c r="B29" s="105" t="s">
        <v>62</v>
      </c>
      <c r="C29" s="106" t="s">
        <v>73</v>
      </c>
      <c r="D29" s="433">
        <v>3</v>
      </c>
      <c r="E29" s="107" t="s">
        <v>8</v>
      </c>
      <c r="F29" s="108">
        <v>15.904814</v>
      </c>
      <c r="G29" s="109" t="s">
        <v>11</v>
      </c>
      <c r="H29" s="110">
        <v>0.93</v>
      </c>
      <c r="I29" s="111" t="s">
        <v>146</v>
      </c>
      <c r="J29" s="112">
        <f>(F29*1000)/(8250*0.93)</f>
        <v>2.0729637015314437</v>
      </c>
      <c r="K29" s="187">
        <f t="shared" si="0"/>
        <v>336.78462359255639</v>
      </c>
      <c r="L29" s="277">
        <v>2.1008520000000002</v>
      </c>
      <c r="M29" s="113" t="s">
        <v>77</v>
      </c>
      <c r="N29" s="114">
        <f t="shared" si="17"/>
        <v>6.5706494317543545</v>
      </c>
      <c r="O29" s="264">
        <v>30</v>
      </c>
    </row>
    <row r="30" spans="1:15" s="2" customFormat="1" ht="48.75" customHeight="1">
      <c r="A30" s="180">
        <v>26</v>
      </c>
      <c r="B30" s="117" t="s">
        <v>91</v>
      </c>
      <c r="C30" s="118" t="s">
        <v>71</v>
      </c>
      <c r="D30" s="434">
        <v>3</v>
      </c>
      <c r="E30" s="119" t="s">
        <v>8</v>
      </c>
      <c r="F30" s="120">
        <v>15.931323000000001</v>
      </c>
      <c r="G30" s="121" t="s">
        <v>11</v>
      </c>
      <c r="H30" s="122">
        <v>0.93</v>
      </c>
      <c r="I30" s="123" t="s">
        <v>137</v>
      </c>
      <c r="J30" s="124">
        <f>(F30*1000)/(8250*0.93)</f>
        <v>2.0764187683284456</v>
      </c>
      <c r="K30" s="188">
        <f t="shared" si="0"/>
        <v>337.34595197947209</v>
      </c>
      <c r="L30" s="278">
        <v>1.848109</v>
      </c>
      <c r="M30" s="125" t="s">
        <v>77</v>
      </c>
      <c r="N30" s="126">
        <f t="shared" si="17"/>
        <v>7.6203373285883043</v>
      </c>
      <c r="O30" s="263">
        <v>40</v>
      </c>
    </row>
    <row r="31" spans="1:15" s="2" customFormat="1" ht="34.5" customHeight="1">
      <c r="A31" s="180">
        <v>27</v>
      </c>
      <c r="B31" s="127" t="s">
        <v>63</v>
      </c>
      <c r="C31" s="118" t="s">
        <v>70</v>
      </c>
      <c r="D31" s="434">
        <v>3</v>
      </c>
      <c r="E31" s="119" t="s">
        <v>8</v>
      </c>
      <c r="F31" s="120">
        <v>15.949571000000001</v>
      </c>
      <c r="G31" s="121" t="s">
        <v>11</v>
      </c>
      <c r="H31" s="122">
        <v>0.93</v>
      </c>
      <c r="I31" s="123" t="s">
        <v>142</v>
      </c>
      <c r="J31" s="124">
        <f>(F31*1000)/(8250*0.93)</f>
        <v>2.0787971326164874</v>
      </c>
      <c r="K31" s="188">
        <f t="shared" si="0"/>
        <v>337.73235359418555</v>
      </c>
      <c r="L31" s="278">
        <v>2.125775</v>
      </c>
      <c r="M31" s="125" t="s">
        <v>77</v>
      </c>
      <c r="N31" s="126">
        <f t="shared" ref="N31" si="18">+(F31/L31)-1</f>
        <v>6.5029441027390016</v>
      </c>
      <c r="O31" s="263">
        <v>29</v>
      </c>
    </row>
    <row r="32" spans="1:15" ht="35.25" customHeight="1">
      <c r="A32" s="180">
        <v>28</v>
      </c>
      <c r="B32" s="117" t="s">
        <v>69</v>
      </c>
      <c r="C32" s="118" t="s">
        <v>18</v>
      </c>
      <c r="D32" s="434">
        <v>3</v>
      </c>
      <c r="E32" s="119" t="s">
        <v>8</v>
      </c>
      <c r="F32" s="120">
        <v>15.961925000000001</v>
      </c>
      <c r="G32" s="121" t="s">
        <v>11</v>
      </c>
      <c r="H32" s="122">
        <v>0.93</v>
      </c>
      <c r="I32" s="123" t="s">
        <v>113</v>
      </c>
      <c r="J32" s="124">
        <f t="shared" ref="J32" si="19">(F32*1000)/(8250*0.93)</f>
        <v>2.0804072987943956</v>
      </c>
      <c r="K32" s="188">
        <f t="shared" si="0"/>
        <v>337.99394968954778</v>
      </c>
      <c r="L32" s="278">
        <v>2.1326499999999999</v>
      </c>
      <c r="M32" s="125" t="s">
        <v>77</v>
      </c>
      <c r="N32" s="126">
        <f t="shared" si="17"/>
        <v>6.4845497385881421</v>
      </c>
      <c r="O32" s="263">
        <v>28</v>
      </c>
    </row>
    <row r="33" spans="1:15" s="2" customFormat="1" ht="35.1" customHeight="1">
      <c r="A33" s="180">
        <v>29</v>
      </c>
      <c r="B33" s="117" t="s">
        <v>64</v>
      </c>
      <c r="C33" s="118" t="s">
        <v>74</v>
      </c>
      <c r="D33" s="434">
        <v>3</v>
      </c>
      <c r="E33" s="119" t="s">
        <v>8</v>
      </c>
      <c r="F33" s="120">
        <v>15.973827999999999</v>
      </c>
      <c r="G33" s="121" t="s">
        <v>11</v>
      </c>
      <c r="H33" s="122">
        <v>0.93</v>
      </c>
      <c r="I33" s="123" t="s">
        <v>121</v>
      </c>
      <c r="J33" s="124">
        <f>(F33*1000)/(8250*0.93)</f>
        <v>2.0819586836102966</v>
      </c>
      <c r="K33" s="188">
        <f t="shared" si="0"/>
        <v>338.24599585460339</v>
      </c>
      <c r="L33" s="278">
        <v>2.1392799999999998</v>
      </c>
      <c r="M33" s="125" t="s">
        <v>77</v>
      </c>
      <c r="N33" s="126">
        <f t="shared" si="17"/>
        <v>6.4669178415167723</v>
      </c>
      <c r="O33" s="263">
        <v>27</v>
      </c>
    </row>
    <row r="34" spans="1:15" s="2" customFormat="1" ht="35.1" customHeight="1">
      <c r="A34" s="180">
        <v>30</v>
      </c>
      <c r="B34" s="128" t="s">
        <v>66</v>
      </c>
      <c r="C34" s="129" t="s">
        <v>70</v>
      </c>
      <c r="D34" s="435">
        <v>3</v>
      </c>
      <c r="E34" s="130" t="s">
        <v>8</v>
      </c>
      <c r="F34" s="131">
        <v>16.036248000000001</v>
      </c>
      <c r="G34" s="132" t="s">
        <v>11</v>
      </c>
      <c r="H34" s="133">
        <v>0.93</v>
      </c>
      <c r="I34" s="134" t="s">
        <v>141</v>
      </c>
      <c r="J34" s="135">
        <f t="shared" ref="J34" si="20">(F34*1000)/(8250*0.93)</f>
        <v>2.0900942326490712</v>
      </c>
      <c r="K34" s="189">
        <f t="shared" si="0"/>
        <v>339.56774008906268</v>
      </c>
      <c r="L34" s="281">
        <v>2.1740379999999999</v>
      </c>
      <c r="M34" s="136" t="s">
        <v>77</v>
      </c>
      <c r="N34" s="137">
        <f t="shared" ref="N34" si="21">+(F34/L34)-1</f>
        <v>6.3762500931446464</v>
      </c>
      <c r="O34" s="261">
        <v>26</v>
      </c>
    </row>
    <row r="35" spans="1:15" s="2" customFormat="1" ht="35.1" customHeight="1">
      <c r="A35" s="180">
        <v>31</v>
      </c>
      <c r="B35" s="139" t="s">
        <v>64</v>
      </c>
      <c r="C35" s="129" t="s">
        <v>18</v>
      </c>
      <c r="D35" s="435">
        <v>3</v>
      </c>
      <c r="E35" s="130" t="s">
        <v>8</v>
      </c>
      <c r="F35" s="131">
        <v>16.072185999999999</v>
      </c>
      <c r="G35" s="132" t="s">
        <v>11</v>
      </c>
      <c r="H35" s="133">
        <v>0.93</v>
      </c>
      <c r="I35" s="134" t="s">
        <v>114</v>
      </c>
      <c r="J35" s="135">
        <f>(F35*1000)/(8250*0.93)</f>
        <v>2.094778233952427</v>
      </c>
      <c r="K35" s="189">
        <f t="shared" si="0"/>
        <v>340.32872766192384</v>
      </c>
      <c r="L35" s="281">
        <v>2.194045</v>
      </c>
      <c r="M35" s="136" t="s">
        <v>77</v>
      </c>
      <c r="N35" s="137">
        <f t="shared" si="17"/>
        <v>6.3253675289248843</v>
      </c>
      <c r="O35" s="261">
        <v>25</v>
      </c>
    </row>
    <row r="36" spans="1:15" s="2" customFormat="1" ht="35.1" customHeight="1">
      <c r="A36" s="180">
        <v>32</v>
      </c>
      <c r="B36" s="138" t="s">
        <v>65</v>
      </c>
      <c r="C36" s="129" t="s">
        <v>19</v>
      </c>
      <c r="D36" s="435">
        <v>3</v>
      </c>
      <c r="E36" s="130" t="s">
        <v>8</v>
      </c>
      <c r="F36" s="131">
        <v>16.082974</v>
      </c>
      <c r="G36" s="132" t="s">
        <v>11</v>
      </c>
      <c r="H36" s="133">
        <v>0.93</v>
      </c>
      <c r="I36" s="134" t="s">
        <v>133</v>
      </c>
      <c r="J36" s="135">
        <f t="shared" ref="J36:J38" si="22">(F36*1000)/(8250*0.93)</f>
        <v>2.0961842945584883</v>
      </c>
      <c r="K36" s="189">
        <f t="shared" si="0"/>
        <v>340.55716368885999</v>
      </c>
      <c r="L36" s="281">
        <v>1.8990130000000001</v>
      </c>
      <c r="M36" s="136" t="s">
        <v>77</v>
      </c>
      <c r="N36" s="137">
        <f t="shared" si="17"/>
        <v>7.4691226442367693</v>
      </c>
      <c r="O36" s="261">
        <v>39</v>
      </c>
    </row>
    <row r="37" spans="1:15" s="2" customFormat="1" ht="49.5" customHeight="1">
      <c r="A37" s="180">
        <v>33</v>
      </c>
      <c r="B37" s="139" t="s">
        <v>92</v>
      </c>
      <c r="C37" s="129" t="s">
        <v>72</v>
      </c>
      <c r="D37" s="435">
        <v>3</v>
      </c>
      <c r="E37" s="130" t="s">
        <v>8</v>
      </c>
      <c r="F37" s="131">
        <v>16.135636000000002</v>
      </c>
      <c r="G37" s="132" t="s">
        <v>11</v>
      </c>
      <c r="H37" s="133">
        <v>0.93</v>
      </c>
      <c r="I37" s="134" t="s">
        <v>136</v>
      </c>
      <c r="J37" s="135">
        <f t="shared" si="22"/>
        <v>2.1030480286738356</v>
      </c>
      <c r="K37" s="189">
        <f t="shared" si="0"/>
        <v>341.6722821585027</v>
      </c>
      <c r="L37" s="281">
        <v>1.961875</v>
      </c>
      <c r="M37" s="136" t="s">
        <v>77</v>
      </c>
      <c r="N37" s="137">
        <f t="shared" si="17"/>
        <v>7.2245994265689717</v>
      </c>
      <c r="O37" s="261">
        <v>38</v>
      </c>
    </row>
    <row r="38" spans="1:15" s="2" customFormat="1" ht="35.1" customHeight="1">
      <c r="A38" s="180">
        <v>34</v>
      </c>
      <c r="B38" s="140" t="s">
        <v>55</v>
      </c>
      <c r="C38" s="141" t="s">
        <v>74</v>
      </c>
      <c r="D38" s="436">
        <v>3</v>
      </c>
      <c r="E38" s="142" t="s">
        <v>8</v>
      </c>
      <c r="F38" s="220">
        <v>16.150188</v>
      </c>
      <c r="G38" s="143" t="s">
        <v>11</v>
      </c>
      <c r="H38" s="144">
        <v>0.93</v>
      </c>
      <c r="I38" s="145" t="s">
        <v>120</v>
      </c>
      <c r="J38" s="146">
        <f t="shared" si="22"/>
        <v>2.1049446725317695</v>
      </c>
      <c r="K38" s="190">
        <f t="shared" si="0"/>
        <v>341.98042092972742</v>
      </c>
      <c r="L38" s="283">
        <v>2.2374809999999998</v>
      </c>
      <c r="M38" s="147" t="s">
        <v>77</v>
      </c>
      <c r="N38" s="148">
        <f t="shared" si="17"/>
        <v>6.2180224100226997</v>
      </c>
      <c r="O38" s="262">
        <v>24</v>
      </c>
    </row>
    <row r="39" spans="1:15" s="2" customFormat="1" ht="34.5" customHeight="1">
      <c r="A39" s="180">
        <v>35</v>
      </c>
      <c r="B39" s="149" t="s">
        <v>55</v>
      </c>
      <c r="C39" s="150" t="s">
        <v>18</v>
      </c>
      <c r="D39" s="437">
        <v>3</v>
      </c>
      <c r="E39" s="151" t="s">
        <v>8</v>
      </c>
      <c r="F39" s="220">
        <v>16.298234000000001</v>
      </c>
      <c r="G39" s="153" t="s">
        <v>11</v>
      </c>
      <c r="H39" s="154">
        <v>0.93</v>
      </c>
      <c r="I39" s="145" t="s">
        <v>115</v>
      </c>
      <c r="J39" s="156">
        <f t="shared" ref="J39" si="23">(F39*1000)/(8250*0.93)</f>
        <v>2.124240338872597</v>
      </c>
      <c r="K39" s="191">
        <f t="shared" si="0"/>
        <v>345.11529672169729</v>
      </c>
      <c r="L39" s="271">
        <v>2.3199700000000001</v>
      </c>
      <c r="M39" s="157" t="s">
        <v>77</v>
      </c>
      <c r="N39" s="158">
        <f t="shared" ref="N39" si="24">+(F39/L39)-1</f>
        <v>6.0251917050651516</v>
      </c>
      <c r="O39" s="260">
        <v>23</v>
      </c>
    </row>
    <row r="40" spans="1:15" s="2" customFormat="1" ht="35.1" customHeight="1">
      <c r="A40" s="180">
        <v>36</v>
      </c>
      <c r="B40" s="159" t="s">
        <v>67</v>
      </c>
      <c r="C40" s="150" t="s">
        <v>19</v>
      </c>
      <c r="D40" s="437">
        <v>3</v>
      </c>
      <c r="E40" s="151" t="s">
        <v>8</v>
      </c>
      <c r="F40" s="152">
        <v>16.811679000000002</v>
      </c>
      <c r="G40" s="153" t="s">
        <v>11</v>
      </c>
      <c r="H40" s="154">
        <v>0.93</v>
      </c>
      <c r="I40" s="155" t="s">
        <v>132</v>
      </c>
      <c r="J40" s="156">
        <f>(F40*1000)/(8250*0.93)</f>
        <v>2.1911605083088954</v>
      </c>
      <c r="K40" s="191">
        <f t="shared" si="0"/>
        <v>355.98750063810144</v>
      </c>
      <c r="L40" s="285">
        <v>2.196936</v>
      </c>
      <c r="M40" s="157" t="s">
        <v>77</v>
      </c>
      <c r="N40" s="158">
        <f>+(F40/L40)-1</f>
        <v>6.6523298812528004</v>
      </c>
      <c r="O40" s="260">
        <v>36</v>
      </c>
    </row>
    <row r="41" spans="1:15" s="2" customFormat="1" ht="34.5">
      <c r="A41" s="180">
        <v>37</v>
      </c>
      <c r="B41" s="160" t="s">
        <v>37</v>
      </c>
      <c r="C41" s="161" t="s">
        <v>30</v>
      </c>
      <c r="D41" s="438">
        <v>6</v>
      </c>
      <c r="E41" s="162" t="s">
        <v>6</v>
      </c>
      <c r="F41" s="266">
        <v>23.152104745762699</v>
      </c>
      <c r="G41" s="163" t="s">
        <v>10</v>
      </c>
      <c r="H41" s="164">
        <v>0.92</v>
      </c>
      <c r="I41" s="165" t="s">
        <v>122</v>
      </c>
      <c r="J41" s="166">
        <f>(F41*1000)/(11100*0.92)</f>
        <v>2.2671469590445259</v>
      </c>
      <c r="K41" s="195">
        <f t="shared" si="0"/>
        <v>368.33266046421306</v>
      </c>
      <c r="L41" s="290">
        <v>9.5233999152542399</v>
      </c>
      <c r="M41" s="167" t="s">
        <v>10</v>
      </c>
      <c r="N41" s="168">
        <f t="shared" ref="N41" si="25">+(F41/L41)-1</f>
        <v>1.4310755561864505</v>
      </c>
      <c r="O41" s="246">
        <v>5</v>
      </c>
    </row>
    <row r="42" spans="1:15" s="2" customFormat="1" ht="35.1" customHeight="1">
      <c r="A42" s="180">
        <v>38</v>
      </c>
      <c r="B42" s="64" t="s">
        <v>35</v>
      </c>
      <c r="C42" s="65" t="s">
        <v>29</v>
      </c>
      <c r="D42" s="439">
        <v>6</v>
      </c>
      <c r="E42" s="66" t="s">
        <v>5</v>
      </c>
      <c r="F42" s="266">
        <v>22.981300000000001</v>
      </c>
      <c r="G42" s="67" t="s">
        <v>10</v>
      </c>
      <c r="H42" s="68">
        <v>0.92</v>
      </c>
      <c r="I42" s="165" t="s">
        <v>123</v>
      </c>
      <c r="J42" s="69">
        <f>(F42*1000)/(11000*0.92)</f>
        <v>2.2708794466403162</v>
      </c>
      <c r="K42" s="196">
        <f t="shared" si="0"/>
        <v>368.93906009826526</v>
      </c>
      <c r="L42" s="289">
        <v>10.0593538135593</v>
      </c>
      <c r="M42" s="70" t="s">
        <v>10</v>
      </c>
      <c r="N42" s="71">
        <f>+(F42/L42)-1</f>
        <v>1.2845702046012963</v>
      </c>
      <c r="O42" s="248">
        <v>3</v>
      </c>
    </row>
    <row r="43" spans="1:15" s="2" customFormat="1" ht="34.5">
      <c r="A43" s="180">
        <v>39</v>
      </c>
      <c r="B43" s="72" t="s">
        <v>31</v>
      </c>
      <c r="C43" s="73" t="s">
        <v>28</v>
      </c>
      <c r="D43" s="440">
        <v>6</v>
      </c>
      <c r="E43" s="74" t="s">
        <v>5</v>
      </c>
      <c r="F43" s="268">
        <v>22.62241054613936</v>
      </c>
      <c r="G43" s="75" t="s">
        <v>10</v>
      </c>
      <c r="H43" s="76">
        <v>0.9</v>
      </c>
      <c r="I43" s="77" t="s">
        <v>93</v>
      </c>
      <c r="J43" s="78">
        <f>(F43*1000)/(11000*0.9)</f>
        <v>2.2850919743575111</v>
      </c>
      <c r="K43" s="197">
        <f t="shared" si="0"/>
        <v>371.2481023617637</v>
      </c>
      <c r="L43" s="291">
        <v>10.6261770244821</v>
      </c>
      <c r="M43" s="79" t="s">
        <v>10</v>
      </c>
      <c r="N43" s="80">
        <f t="shared" ref="N43" si="26">+(F43/L43)-1</f>
        <v>1.1289322108994257</v>
      </c>
      <c r="O43" s="247">
        <v>2</v>
      </c>
    </row>
    <row r="44" spans="1:15" s="2" customFormat="1" ht="36" customHeight="1">
      <c r="A44" s="180">
        <v>40</v>
      </c>
      <c r="B44" s="398" t="s">
        <v>36</v>
      </c>
      <c r="C44" s="399" t="s">
        <v>151</v>
      </c>
      <c r="D44" s="441">
        <v>8</v>
      </c>
      <c r="E44" s="400" t="s">
        <v>7</v>
      </c>
      <c r="F44" s="410">
        <v>26.948149999999998</v>
      </c>
      <c r="G44" s="401" t="s">
        <v>10</v>
      </c>
      <c r="H44" s="402">
        <v>0.84</v>
      </c>
      <c r="I44" s="403" t="s">
        <v>128</v>
      </c>
      <c r="J44" s="404">
        <f>(F44*1000)/(10256*0.84)</f>
        <v>3.1280353892727137</v>
      </c>
      <c r="K44" s="405">
        <f t="shared" si="0"/>
        <v>508.19713841691066</v>
      </c>
      <c r="L44" s="412">
        <v>7.2710861500000004</v>
      </c>
      <c r="M44" s="406" t="s">
        <v>10</v>
      </c>
      <c r="N44" s="407">
        <f>+(F44/L44)-1</f>
        <v>2.7062069468122032</v>
      </c>
      <c r="O44" s="408">
        <v>11</v>
      </c>
    </row>
    <row r="45" spans="1:15" s="2" customFormat="1" ht="35.1" customHeight="1">
      <c r="A45" s="180">
        <v>41</v>
      </c>
      <c r="B45" s="9" t="s">
        <v>21</v>
      </c>
      <c r="C45" s="10" t="s">
        <v>22</v>
      </c>
      <c r="D45" s="442">
        <v>5</v>
      </c>
      <c r="E45" s="11" t="s">
        <v>23</v>
      </c>
      <c r="F45" s="269">
        <v>26.509</v>
      </c>
      <c r="G45" s="12" t="s">
        <v>40</v>
      </c>
      <c r="H45" s="13">
        <v>0.93</v>
      </c>
      <c r="I45" s="14" t="s">
        <v>125</v>
      </c>
      <c r="J45" s="15">
        <f>(F45*1000)/(8250*0.93)</f>
        <v>3.455066797002281</v>
      </c>
      <c r="K45" s="192">
        <f t="shared" si="0"/>
        <v>561.3283869157525</v>
      </c>
      <c r="L45" s="287">
        <v>4.6920000000000002</v>
      </c>
      <c r="M45" s="61" t="s">
        <v>77</v>
      </c>
      <c r="N45" s="16">
        <f t="shared" ref="N45" si="27">+(F45/L45)-1</f>
        <v>4.6498294970161975</v>
      </c>
      <c r="O45" s="259">
        <v>22</v>
      </c>
    </row>
    <row r="46" spans="1:15" s="2" customFormat="1" ht="35.1" customHeight="1">
      <c r="A46" s="180">
        <v>42</v>
      </c>
      <c r="B46" s="17" t="s">
        <v>38</v>
      </c>
      <c r="C46" s="18" t="s">
        <v>22</v>
      </c>
      <c r="D46" s="443">
        <v>5</v>
      </c>
      <c r="E46" s="19" t="s">
        <v>23</v>
      </c>
      <c r="F46" s="270">
        <v>27.111999999999998</v>
      </c>
      <c r="G46" s="20" t="s">
        <v>40</v>
      </c>
      <c r="H46" s="21">
        <v>0.93</v>
      </c>
      <c r="I46" s="22" t="s">
        <v>126</v>
      </c>
      <c r="J46" s="23">
        <f>(F46*1000)/(8250*0.93)</f>
        <v>3.53365917236885</v>
      </c>
      <c r="K46" s="193">
        <f t="shared" si="0"/>
        <v>574.09691901089752</v>
      </c>
      <c r="L46" s="270">
        <v>4.9390000000000001</v>
      </c>
      <c r="M46" s="62" t="s">
        <v>77</v>
      </c>
      <c r="N46" s="24">
        <f>+(F46/L46)-1</f>
        <v>4.4893703178781124</v>
      </c>
      <c r="O46" s="258">
        <v>21</v>
      </c>
    </row>
    <row r="47" spans="1:15" s="2" customFormat="1" ht="36.75" customHeight="1" thickBot="1">
      <c r="A47" s="180">
        <v>43</v>
      </c>
      <c r="B47" s="235" t="s">
        <v>25</v>
      </c>
      <c r="C47" s="236" t="s">
        <v>26</v>
      </c>
      <c r="D47" s="444">
        <v>7</v>
      </c>
      <c r="E47" s="237" t="s">
        <v>4</v>
      </c>
      <c r="F47" s="238">
        <v>4.3529516900000003</v>
      </c>
      <c r="G47" s="239" t="s">
        <v>12</v>
      </c>
      <c r="H47" s="240">
        <v>0.99</v>
      </c>
      <c r="I47" s="241" t="s">
        <v>147</v>
      </c>
      <c r="J47" s="242">
        <f>(F47*1000)/(860*0.99)</f>
        <v>5.1126987197556968</v>
      </c>
      <c r="K47" s="243">
        <f t="shared" si="0"/>
        <v>830.63601769919819</v>
      </c>
      <c r="L47" s="292">
        <v>0.86829699999999999</v>
      </c>
      <c r="M47" s="244" t="s">
        <v>12</v>
      </c>
      <c r="N47" s="245">
        <f>+(F47/L47)-1</f>
        <v>4.0132059537232081</v>
      </c>
      <c r="O47" s="413">
        <v>19</v>
      </c>
    </row>
    <row r="48" spans="1:15" s="2" customFormat="1" ht="22.5" customHeight="1">
      <c r="A48" s="298"/>
      <c r="B48" s="299"/>
      <c r="C48" s="299"/>
      <c r="D48" s="420"/>
      <c r="E48" s="332" t="s">
        <v>1</v>
      </c>
      <c r="F48" s="418"/>
      <c r="G48" s="418"/>
      <c r="H48" s="418"/>
      <c r="I48" s="418"/>
      <c r="J48" s="418"/>
      <c r="K48" s="418"/>
      <c r="L48" s="418"/>
      <c r="M48" s="419"/>
      <c r="N48" s="333" t="s">
        <v>43</v>
      </c>
      <c r="O48" s="334"/>
    </row>
    <row r="49" spans="1:15" s="2" customFormat="1" ht="22.5" customHeight="1">
      <c r="A49" s="300"/>
      <c r="B49" s="301"/>
      <c r="C49" s="301"/>
      <c r="D49" s="421"/>
      <c r="E49" s="338" t="s">
        <v>99</v>
      </c>
      <c r="F49" s="416"/>
      <c r="G49" s="416"/>
      <c r="H49" s="416"/>
      <c r="I49" s="417"/>
      <c r="J49" s="337" t="s">
        <v>100</v>
      </c>
      <c r="K49" s="338"/>
      <c r="L49" s="338"/>
      <c r="M49" s="339"/>
      <c r="N49" s="335"/>
      <c r="O49" s="336"/>
    </row>
    <row r="50" spans="1:15" s="2" customFormat="1" ht="18" customHeight="1">
      <c r="A50" s="375" t="s">
        <v>41</v>
      </c>
      <c r="B50" s="376"/>
      <c r="C50" s="376"/>
      <c r="D50" s="445">
        <v>12</v>
      </c>
      <c r="E50" s="377">
        <v>18.261099999999999</v>
      </c>
      <c r="F50" s="377"/>
      <c r="G50" s="377"/>
      <c r="H50" s="371" t="s">
        <v>14</v>
      </c>
      <c r="I50" s="372"/>
      <c r="J50" s="373">
        <v>8.2905999999999995</v>
      </c>
      <c r="K50" s="374"/>
      <c r="L50" s="371" t="s">
        <v>14</v>
      </c>
      <c r="M50" s="372"/>
      <c r="N50" s="363">
        <f>+(E50/J50)-1</f>
        <v>1.2026270716232843</v>
      </c>
      <c r="O50" s="364"/>
    </row>
    <row r="51" spans="1:15" s="2" customFormat="1" ht="18" thickBot="1">
      <c r="A51" s="350" t="s">
        <v>16</v>
      </c>
      <c r="B51" s="351"/>
      <c r="C51" s="351"/>
      <c r="D51" s="446">
        <v>12</v>
      </c>
      <c r="E51" s="352">
        <v>18.239799999999999</v>
      </c>
      <c r="F51" s="352"/>
      <c r="G51" s="352"/>
      <c r="H51" s="353" t="s">
        <v>14</v>
      </c>
      <c r="I51" s="354"/>
      <c r="J51" s="355">
        <v>9.8233999999999995</v>
      </c>
      <c r="K51" s="356"/>
      <c r="L51" s="353" t="s">
        <v>14</v>
      </c>
      <c r="M51" s="354"/>
      <c r="N51" s="378">
        <f>+(E51/J51)-1</f>
        <v>0.85677056823503062</v>
      </c>
      <c r="O51" s="379"/>
    </row>
    <row r="52" spans="1:15" s="2" customFormat="1" ht="18" customHeight="1" thickBot="1">
      <c r="A52" s="380" t="s">
        <v>45</v>
      </c>
      <c r="B52" s="381"/>
      <c r="C52" s="381"/>
      <c r="D52" s="381"/>
      <c r="E52" s="381"/>
      <c r="F52" s="381"/>
      <c r="G52" s="381"/>
      <c r="H52" s="381"/>
      <c r="I52" s="381"/>
      <c r="J52" s="381"/>
      <c r="K52" s="381"/>
      <c r="L52" s="381"/>
      <c r="M52" s="381"/>
      <c r="N52" s="381"/>
      <c r="O52" s="382"/>
    </row>
    <row r="53" spans="1:15" s="2" customFormat="1" ht="18" customHeight="1" thickBot="1">
      <c r="A53" s="365" t="s">
        <v>0</v>
      </c>
      <c r="B53" s="366"/>
      <c r="C53" s="366"/>
      <c r="D53" s="366"/>
      <c r="E53" s="366"/>
      <c r="F53" s="366"/>
      <c r="G53" s="366"/>
      <c r="H53" s="366"/>
      <c r="I53" s="366"/>
      <c r="J53" s="366"/>
      <c r="K53" s="366"/>
      <c r="L53" s="366"/>
      <c r="M53" s="366"/>
      <c r="N53" s="366"/>
      <c r="O53" s="367"/>
    </row>
    <row r="54" spans="1:15" s="2" customFormat="1" ht="17.25">
      <c r="A54" s="368" t="s">
        <v>50</v>
      </c>
      <c r="B54" s="369"/>
      <c r="C54" s="369"/>
      <c r="D54" s="369"/>
      <c r="E54" s="369"/>
      <c r="F54" s="369"/>
      <c r="G54" s="369"/>
      <c r="H54" s="369"/>
      <c r="I54" s="369"/>
      <c r="J54" s="369"/>
      <c r="K54" s="369"/>
      <c r="L54" s="369"/>
      <c r="M54" s="369"/>
      <c r="N54" s="369"/>
      <c r="O54" s="370"/>
    </row>
    <row r="55" spans="1:15" s="2" customFormat="1" ht="33.950000000000003" customHeight="1">
      <c r="A55" s="340" t="s">
        <v>49</v>
      </c>
      <c r="B55" s="341"/>
      <c r="C55" s="341"/>
      <c r="D55" s="341"/>
      <c r="E55" s="341"/>
      <c r="F55" s="341"/>
      <c r="G55" s="341"/>
      <c r="H55" s="341"/>
      <c r="I55" s="341"/>
      <c r="J55" s="341"/>
      <c r="K55" s="341"/>
      <c r="L55" s="341"/>
      <c r="M55" s="341"/>
      <c r="N55" s="341"/>
      <c r="O55" s="342"/>
    </row>
    <row r="56" spans="1:15" s="2" customFormat="1" ht="17.25">
      <c r="A56" s="340" t="s">
        <v>101</v>
      </c>
      <c r="B56" s="341"/>
      <c r="C56" s="341"/>
      <c r="D56" s="341"/>
      <c r="E56" s="341"/>
      <c r="F56" s="341"/>
      <c r="G56" s="341"/>
      <c r="H56" s="341"/>
      <c r="I56" s="341"/>
      <c r="J56" s="341"/>
      <c r="K56" s="341"/>
      <c r="L56" s="341"/>
      <c r="M56" s="341"/>
      <c r="N56" s="341"/>
      <c r="O56" s="342"/>
    </row>
    <row r="57" spans="1:15" s="2" customFormat="1" ht="17.25">
      <c r="A57" s="340" t="s">
        <v>102</v>
      </c>
      <c r="B57" s="341"/>
      <c r="C57" s="341"/>
      <c r="D57" s="341"/>
      <c r="E57" s="341"/>
      <c r="F57" s="341"/>
      <c r="G57" s="341"/>
      <c r="H57" s="341"/>
      <c r="I57" s="341"/>
      <c r="J57" s="341"/>
      <c r="K57" s="341"/>
      <c r="L57" s="341"/>
      <c r="M57" s="341"/>
      <c r="N57" s="341"/>
      <c r="O57" s="342"/>
    </row>
    <row r="58" spans="1:15" s="2" customFormat="1" ht="35.25" customHeight="1">
      <c r="A58" s="340" t="s">
        <v>103</v>
      </c>
      <c r="B58" s="341"/>
      <c r="C58" s="341"/>
      <c r="D58" s="341"/>
      <c r="E58" s="341"/>
      <c r="F58" s="341"/>
      <c r="G58" s="341"/>
      <c r="H58" s="341"/>
      <c r="I58" s="341"/>
      <c r="J58" s="341"/>
      <c r="K58" s="341"/>
      <c r="L58" s="341"/>
      <c r="M58" s="341"/>
      <c r="N58" s="341"/>
      <c r="O58" s="342"/>
    </row>
    <row r="59" spans="1:15" s="2" customFormat="1" ht="31.5" customHeight="1">
      <c r="A59" s="343" t="s">
        <v>117</v>
      </c>
      <c r="B59" s="344"/>
      <c r="C59" s="344"/>
      <c r="D59" s="344"/>
      <c r="E59" s="344"/>
      <c r="F59" s="344"/>
      <c r="G59" s="344"/>
      <c r="H59" s="344"/>
      <c r="I59" s="344"/>
      <c r="J59" s="344"/>
      <c r="K59" s="344"/>
      <c r="L59" s="344"/>
      <c r="M59" s="344"/>
      <c r="N59" s="344"/>
      <c r="O59" s="345"/>
    </row>
    <row r="60" spans="1:15" s="2" customFormat="1" ht="50.25" customHeight="1">
      <c r="A60" s="343" t="s">
        <v>150</v>
      </c>
      <c r="B60" s="346"/>
      <c r="C60" s="346"/>
      <c r="D60" s="346"/>
      <c r="E60" s="346"/>
      <c r="F60" s="346"/>
      <c r="G60" s="346"/>
      <c r="H60" s="346"/>
      <c r="I60" s="346"/>
      <c r="J60" s="346"/>
      <c r="K60" s="346"/>
      <c r="L60" s="346"/>
      <c r="M60" s="346"/>
      <c r="N60" s="346"/>
      <c r="O60" s="347"/>
    </row>
    <row r="61" spans="1:15" s="2" customFormat="1" ht="49.5" customHeight="1">
      <c r="A61" s="340" t="s">
        <v>104</v>
      </c>
      <c r="B61" s="341"/>
      <c r="C61" s="341"/>
      <c r="D61" s="341"/>
      <c r="E61" s="341"/>
      <c r="F61" s="341"/>
      <c r="G61" s="341"/>
      <c r="H61" s="341"/>
      <c r="I61" s="341"/>
      <c r="J61" s="341"/>
      <c r="K61" s="341"/>
      <c r="L61" s="341"/>
      <c r="M61" s="341"/>
      <c r="N61" s="341"/>
      <c r="O61" s="342"/>
    </row>
    <row r="62" spans="1:15" ht="80.25" customHeight="1">
      <c r="A62" s="340" t="s">
        <v>105</v>
      </c>
      <c r="B62" s="348"/>
      <c r="C62" s="348"/>
      <c r="D62" s="348"/>
      <c r="E62" s="348"/>
      <c r="F62" s="348"/>
      <c r="G62" s="348"/>
      <c r="H62" s="348"/>
      <c r="I62" s="348"/>
      <c r="J62" s="348"/>
      <c r="K62" s="348"/>
      <c r="L62" s="348"/>
      <c r="M62" s="348"/>
      <c r="N62" s="348"/>
      <c r="O62" s="349"/>
    </row>
    <row r="63" spans="1:15" ht="33.75" customHeight="1">
      <c r="A63" s="340" t="s">
        <v>87</v>
      </c>
      <c r="B63" s="341"/>
      <c r="C63" s="341"/>
      <c r="D63" s="341"/>
      <c r="E63" s="341"/>
      <c r="F63" s="341"/>
      <c r="G63" s="341"/>
      <c r="H63" s="341"/>
      <c r="I63" s="341"/>
      <c r="J63" s="341"/>
      <c r="K63" s="341"/>
      <c r="L63" s="341"/>
      <c r="M63" s="341"/>
      <c r="N63" s="341"/>
      <c r="O63" s="342"/>
    </row>
    <row r="64" spans="1:15" ht="52.5" customHeight="1">
      <c r="A64" s="343" t="s">
        <v>78</v>
      </c>
      <c r="B64" s="346"/>
      <c r="C64" s="346"/>
      <c r="D64" s="346"/>
      <c r="E64" s="346"/>
      <c r="F64" s="346"/>
      <c r="G64" s="346"/>
      <c r="H64" s="346"/>
      <c r="I64" s="346"/>
      <c r="J64" s="346"/>
      <c r="K64" s="346"/>
      <c r="L64" s="346"/>
      <c r="M64" s="346"/>
      <c r="N64" s="346"/>
      <c r="O64" s="347"/>
    </row>
    <row r="65" spans="1:15" ht="19.5" customHeight="1">
      <c r="A65" s="295" t="s">
        <v>106</v>
      </c>
      <c r="B65" s="296"/>
      <c r="C65" s="296"/>
      <c r="D65" s="296"/>
      <c r="E65" s="296"/>
      <c r="F65" s="296"/>
      <c r="G65" s="296"/>
      <c r="H65" s="296"/>
      <c r="I65" s="296"/>
      <c r="J65" s="296"/>
      <c r="K65" s="296"/>
      <c r="L65" s="296"/>
      <c r="M65" s="296"/>
      <c r="N65" s="296"/>
      <c r="O65" s="297"/>
    </row>
    <row r="66" spans="1:15" ht="62.25" customHeight="1">
      <c r="A66" s="357" t="s">
        <v>107</v>
      </c>
      <c r="B66" s="358"/>
      <c r="C66" s="358"/>
      <c r="D66" s="358"/>
      <c r="E66" s="358"/>
      <c r="F66" s="358"/>
      <c r="G66" s="358"/>
      <c r="H66" s="358"/>
      <c r="I66" s="358"/>
      <c r="J66" s="358"/>
      <c r="K66" s="358"/>
      <c r="L66" s="358"/>
      <c r="M66" s="358"/>
      <c r="N66" s="358"/>
      <c r="O66" s="359"/>
    </row>
    <row r="67" spans="1:15" ht="17.25" customHeight="1">
      <c r="A67" s="383" t="s">
        <v>116</v>
      </c>
      <c r="B67" s="384"/>
      <c r="C67" s="384"/>
      <c r="D67" s="384"/>
      <c r="E67" s="384"/>
      <c r="F67" s="384"/>
      <c r="G67" s="384"/>
      <c r="H67" s="384"/>
      <c r="I67" s="384"/>
      <c r="J67" s="384"/>
      <c r="K67" s="384"/>
      <c r="L67" s="384"/>
      <c r="M67" s="384"/>
      <c r="N67" s="384"/>
      <c r="O67" s="385"/>
    </row>
    <row r="68" spans="1:15" ht="33" customHeight="1">
      <c r="A68" s="360" t="s">
        <v>109</v>
      </c>
      <c r="B68" s="361"/>
      <c r="C68" s="361"/>
      <c r="D68" s="361"/>
      <c r="E68" s="361"/>
      <c r="F68" s="361"/>
      <c r="G68" s="361"/>
      <c r="H68" s="361"/>
      <c r="I68" s="361"/>
      <c r="J68" s="361"/>
      <c r="K68" s="361"/>
      <c r="L68" s="361"/>
      <c r="M68" s="361"/>
      <c r="N68" s="361"/>
      <c r="O68" s="362"/>
    </row>
    <row r="69" spans="1:15" ht="30" customHeight="1" thickBot="1">
      <c r="A69" s="386" t="s">
        <v>108</v>
      </c>
      <c r="B69" s="293"/>
      <c r="C69" s="293"/>
      <c r="D69" s="293"/>
      <c r="E69" s="293"/>
      <c r="F69" s="293"/>
      <c r="G69" s="293"/>
      <c r="H69" s="293"/>
      <c r="I69" s="293"/>
      <c r="J69" s="293"/>
      <c r="K69" s="293"/>
      <c r="L69" s="293"/>
      <c r="M69" s="293"/>
      <c r="N69" s="293"/>
      <c r="O69" s="294"/>
    </row>
  </sheetData>
  <mergeCells count="48">
    <mergeCell ref="D3:D4"/>
    <mergeCell ref="A66:O66"/>
    <mergeCell ref="A68:O68"/>
    <mergeCell ref="A56:O56"/>
    <mergeCell ref="N50:O50"/>
    <mergeCell ref="A53:O53"/>
    <mergeCell ref="A64:O64"/>
    <mergeCell ref="A54:O54"/>
    <mergeCell ref="H50:I50"/>
    <mergeCell ref="J50:K50"/>
    <mergeCell ref="L50:M50"/>
    <mergeCell ref="A50:C50"/>
    <mergeCell ref="E50:G50"/>
    <mergeCell ref="L51:M51"/>
    <mergeCell ref="N51:O51"/>
    <mergeCell ref="A52:O52"/>
    <mergeCell ref="A67:O67"/>
    <mergeCell ref="N48:O49"/>
    <mergeCell ref="E49:I49"/>
    <mergeCell ref="J49:M49"/>
    <mergeCell ref="A63:O63"/>
    <mergeCell ref="A57:O57"/>
    <mergeCell ref="A58:O58"/>
    <mergeCell ref="A59:O59"/>
    <mergeCell ref="A60:O60"/>
    <mergeCell ref="A61:O61"/>
    <mergeCell ref="A62:O62"/>
    <mergeCell ref="A51:C51"/>
    <mergeCell ref="E51:G51"/>
    <mergeCell ref="H51:I51"/>
    <mergeCell ref="J51:K51"/>
    <mergeCell ref="A55:O55"/>
    <mergeCell ref="A69:O69"/>
    <mergeCell ref="A65:O65"/>
    <mergeCell ref="A48:C49"/>
    <mergeCell ref="A1:O1"/>
    <mergeCell ref="A2:O2"/>
    <mergeCell ref="C3:C4"/>
    <mergeCell ref="E3:E4"/>
    <mergeCell ref="F3:G4"/>
    <mergeCell ref="H3:H4"/>
    <mergeCell ref="I3:J4"/>
    <mergeCell ref="K3:K4"/>
    <mergeCell ref="L3:M4"/>
    <mergeCell ref="B3:B4"/>
    <mergeCell ref="A3:A4"/>
    <mergeCell ref="N3:O3"/>
    <mergeCell ref="E48:M48"/>
  </mergeCells>
  <printOptions horizontalCentered="1" verticalCentered="1"/>
  <pageMargins left="0" right="0" top="0" bottom="0" header="0" footer="0"/>
  <pageSetup paperSize="9" scale="38" orientation="portrait" r:id="rId1"/>
  <ignoredErrors>
    <ignoredError sqref="J41 J42 J19 J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2022-09-03T06:47:15Z</dcterms:modified>
</cp:coreProperties>
</file>