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E29" i="1" l="1"/>
  <c r="M41" i="1" l="1"/>
  <c r="M42" i="1"/>
  <c r="M24" i="1"/>
  <c r="Q24" i="1"/>
  <c r="I28" i="1"/>
  <c r="I24" i="1"/>
  <c r="I20" i="1"/>
  <c r="M18" i="1"/>
  <c r="I18" i="1"/>
  <c r="M10" i="1"/>
  <c r="I10" i="1"/>
  <c r="M12" i="1"/>
  <c r="I12" i="1"/>
  <c r="M26" i="1"/>
  <c r="I26" i="1"/>
  <c r="M7" i="1"/>
  <c r="I7" i="1"/>
  <c r="M14" i="1"/>
  <c r="I14" i="1"/>
  <c r="M9" i="1"/>
  <c r="I9" i="1"/>
  <c r="M27" i="1"/>
  <c r="I27" i="1"/>
  <c r="M15" i="1"/>
  <c r="I15" i="1"/>
  <c r="M19" i="1"/>
  <c r="I19" i="1"/>
  <c r="M21" i="1"/>
  <c r="I21" i="1"/>
  <c r="I38" i="1"/>
  <c r="I35" i="1"/>
  <c r="I37" i="1"/>
  <c r="I36" i="1"/>
  <c r="I34" i="1"/>
  <c r="I33" i="1"/>
  <c r="I32" i="1"/>
  <c r="I31" i="1"/>
  <c r="I30" i="1"/>
  <c r="I29" i="1"/>
  <c r="I22" i="1"/>
  <c r="I23" i="1"/>
  <c r="I17" i="1"/>
  <c r="I25" i="1"/>
  <c r="I13" i="1"/>
  <c r="I11" i="1"/>
  <c r="I8" i="1"/>
  <c r="I16" i="1"/>
  <c r="I5" i="1"/>
  <c r="I6" i="1"/>
  <c r="M23" i="1"/>
  <c r="M11" i="1"/>
  <c r="M20" i="1"/>
  <c r="M38" i="1"/>
  <c r="M35" i="1"/>
  <c r="M37" i="1"/>
  <c r="M36" i="1"/>
  <c r="M33" i="1"/>
  <c r="M34" i="1"/>
  <c r="M32" i="1"/>
  <c r="M31" i="1"/>
  <c r="M29" i="1"/>
  <c r="M30" i="1"/>
  <c r="M28" i="1"/>
  <c r="M17" i="1"/>
  <c r="M25" i="1"/>
  <c r="M13" i="1"/>
  <c r="M22" i="1"/>
  <c r="M8" i="1"/>
  <c r="M16" i="1"/>
  <c r="M5" i="1"/>
  <c r="M6" i="1"/>
  <c r="J35" i="1" l="1"/>
  <c r="J30" i="1"/>
  <c r="J6" i="1"/>
  <c r="J27" i="1"/>
  <c r="J8" i="1"/>
  <c r="J16" i="1"/>
  <c r="J31" i="1"/>
  <c r="J19" i="1"/>
  <c r="J26" i="1"/>
  <c r="J20" i="1"/>
  <c r="J28" i="1"/>
  <c r="J5" i="1"/>
  <c r="J11" i="1"/>
  <c r="J25" i="1"/>
  <c r="J23" i="1"/>
  <c r="J22" i="1"/>
  <c r="J33" i="1"/>
  <c r="J34" i="1"/>
  <c r="J37" i="1"/>
  <c r="J38" i="1"/>
  <c r="J9" i="1"/>
  <c r="J12" i="1"/>
  <c r="J10" i="1"/>
  <c r="J18" i="1"/>
  <c r="J13" i="1"/>
  <c r="J17" i="1"/>
  <c r="J29" i="1"/>
  <c r="J32" i="1"/>
  <c r="J36" i="1"/>
  <c r="J21" i="1"/>
  <c r="J15" i="1"/>
  <c r="J14" i="1"/>
  <c r="J7" i="1"/>
  <c r="J24"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<sst xmlns="http://schemas.openxmlformats.org/spreadsheetml/2006/main" count="246" uniqueCount="133">
  <si>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</si>
  <si>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</si>
  <si>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</si>
  <si>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</si>
  <si>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</si>
  <si>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</si>
  <si>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</si>
  <si>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</si>
  <si>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</si>
  <si>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</si>
  <si>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</si>
  <si>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</si>
  <si>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</si>
  <si>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</si>
  <si>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</si>
  <si>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</si>
  <si>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</si>
  <si>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</si>
  <si>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</si>
  <si>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</si>
  <si>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</si>
  <si>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</si>
  <si>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</si>
  <si>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</si>
  <si>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</si>
  <si>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</si>
  <si>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</si>
  <si>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</si>
  <si>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</si>
  <si>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</si>
  <si>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</si>
  <si>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</si>
  <si>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</si>
  <si>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</si>
  <si>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</si>
  <si>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</si>
  <si>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</si>
  <si>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</si>
  <si>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</si>
  <si>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</si>
  <si>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</si>
  <si>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</si>
  <si>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</si>
  <si>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</si>
  <si>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</si>
  <si>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</si>
  <si>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</si>
  <si>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</si>
  <si>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</si>
  <si>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</si>
  <si>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</si>
  <si>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</si>
  <si>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</si>
  <si>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</si>
  <si>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</si>
  <si>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</si>
  <si>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</si>
  <si>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</si>
  <si>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</si>
  <si>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</si>
  <si>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</si>
  <si>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</si>
  <si>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</si>
  <si>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</si>
  <si>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</si>
  <si>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</si>
  <si>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</si>
  <si>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</si>
  <si>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</si>
  <si>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</si>
  <si>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</si>
  <si>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</si>
  <si>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</si>
  <si>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</si>
  <si>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</si>
  <si>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</si>
  <si>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</si>
  <si>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</si>
  <si>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</si>
  <si>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</si>
  <si>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</si>
  <si>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</si>
  <si>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</si>
  <si>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</si>
  <si>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0,723624 x 1000
8250 x 0,93</t>
  </si>
  <si>
    <r>
      <t>0,727145 x 1000</t>
    </r>
    <r>
      <rPr>
        <vertAlign val="superscript"/>
        <sz val="11"/>
        <rFont val="Arial"/>
        <family val="2"/>
      </rPr>
      <t xml:space="preserve">
</t>
    </r>
    <r>
      <rPr>
        <sz val="11"/>
        <rFont val="Arial"/>
        <family val="2"/>
      </rPr>
      <t xml:space="preserve">8.250 x 0,93 </t>
    </r>
  </si>
  <si>
    <t>0,786615 x 1000
8250 x 0,93</t>
  </si>
  <si>
    <t>0,838983 x 1000
7.000 x 0,65</t>
  </si>
  <si>
    <r>
      <t>0,302412 x 1000</t>
    </r>
    <r>
      <rPr>
        <vertAlign val="superscript"/>
        <sz val="11"/>
        <rFont val="Arial"/>
        <family val="2"/>
      </rPr>
      <t xml:space="preserve">
</t>
    </r>
    <r>
      <rPr>
        <sz val="11"/>
        <rFont val="Arial"/>
        <family val="2"/>
      </rPr>
      <t>860 x 0,99</t>
    </r>
  </si>
  <si>
    <r>
      <t xml:space="preserve">3. </t>
    </r>
    <r>
      <rPr>
        <b/>
        <sz val="11"/>
        <rFont val="Arial"/>
        <family val="2"/>
        <charset val="162"/>
      </rPr>
      <t>Doğalgaz</t>
    </r>
    <r>
      <rPr>
        <sz val="11"/>
        <rFont val="Arial"/>
        <family val="2"/>
      </rPr>
      <t xml:space="preserve"> fiyatları  01 Temmuz 2017 tarinde yayınlanan, 12 Temmuz 2017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</si>
  <si>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12 Temmuz 2017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</si>
  <si>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Temmuz 2017 tarihinde yayınlanan, 12 Temmuz 2017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</si>
  <si>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06 Temmuz 2017 tarihinde yayınlanan,12 Temmuz 2017 tarihinde geçerli olan </t>
    </r>
    <r>
      <rPr>
        <b/>
        <sz val="11"/>
        <rFont val="Arial"/>
        <family val="2"/>
        <charset val="162"/>
      </rPr>
      <t>AYGAZ ve İPRAGAZ</t>
    </r>
    <r>
      <rPr>
        <sz val="11"/>
        <rFont val="Arial"/>
        <family val="2"/>
      </rPr>
      <t xml:space="preserve"> fiyat sirkülerlerinden alınmış fiyatların ortalamasıdır. 45 kg.lık sanayi tüpünün KDV dahil 304,5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</si>
  <si>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2017 tarihinde yayınlanan, 12 Temmuz 2017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</si>
  <si>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12 Temmuz 2017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</si>
  <si>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12 Temmuz 2017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</si>
  <si>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12 Temmuz 2017 tarihinde geçerli olan; ceviz tipi linyit için nakliye ücreti ve KDV dahil bayi satış fiyatı 25 TL/ 25kg.torba veya 1040 TL/ton'dur.</t>
    </r>
  </si>
  <si>
    <r>
      <t xml:space="preserve">( 03 Ağustos 2017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</si>
  <si>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03 Ağustos 2017
</t>
    </r>
    <r>
      <rPr>
        <sz val="14"/>
        <rFont val="Arial"/>
        <family val="2"/>
        <charset val="162"/>
      </rPr>
      <t>Tarihindeki
Birim Fiyat</t>
    </r>
  </si>
  <si>
    <r>
      <t>03 Ağustos2017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</si>
  <si>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03 Ağustos </t>
    </r>
    <r>
      <rPr>
        <b/>
        <sz val="16"/>
        <rFont val="Arial"/>
        <family val="2"/>
        <charset val="162"/>
      </rPr>
      <t>2017</t>
    </r>
    <r>
      <rPr>
        <sz val="12"/>
        <rFont val="Arial"/>
        <family val="2"/>
        <charset val="162"/>
      </rPr>
      <t xml:space="preserve"> tarihinde</t>
    </r>
  </si>
  <si>
    <r>
      <t xml:space="preserve">03 Ağustos </t>
    </r>
    <r>
      <rPr>
        <b/>
        <sz val="16"/>
        <rFont val="Arial"/>
        <family val="2"/>
        <charset val="162"/>
      </rPr>
      <t>2016</t>
    </r>
    <r>
      <rPr>
        <sz val="12"/>
        <rFont val="Arial"/>
        <family val="2"/>
        <charset val="162"/>
      </rPr>
      <t xml:space="preserve"> tarihinde</t>
    </r>
  </si>
  <si>
    <t xml:space="preserve">1,523220 x 1000
8250 x 0,93 </t>
  </si>
  <si>
    <t xml:space="preserve">1,595742 x 1000
8250 x 0,93 </t>
  </si>
  <si>
    <r>
      <t>6,092279 x 1000</t>
    </r>
    <r>
      <rPr>
        <vertAlign val="superscript"/>
        <sz val="11"/>
        <rFont val="Arial"/>
        <family val="2"/>
      </rPr>
      <t xml:space="preserve">
</t>
    </r>
    <r>
      <rPr>
        <sz val="11"/>
        <rFont val="Arial"/>
        <family val="2"/>
      </rPr>
      <t>11,000 x 0,90</t>
    </r>
  </si>
  <si>
    <t>1,728814 x 1000
9,562 x 0,80</t>
  </si>
  <si>
    <r>
      <t>4,563233 x 1000</t>
    </r>
    <r>
      <rPr>
        <vertAlign val="superscript"/>
        <sz val="11"/>
        <rFont val="Arial"/>
        <family val="2"/>
      </rPr>
      <t xml:space="preserve">
</t>
    </r>
    <r>
      <rPr>
        <sz val="11"/>
        <rFont val="Arial"/>
        <family val="2"/>
      </rPr>
      <t>10,256 x 0,84</t>
    </r>
  </si>
  <si>
    <r>
      <t>4,984681 x 1000</t>
    </r>
    <r>
      <rPr>
        <vertAlign val="superscript"/>
        <sz val="11"/>
        <rFont val="Arial"/>
        <family val="2"/>
      </rPr>
      <t xml:space="preserve">
</t>
    </r>
    <r>
      <rPr>
        <sz val="11"/>
        <rFont val="Arial"/>
        <family val="2"/>
      </rPr>
      <t>11,000 x 0,92</t>
    </r>
  </si>
  <si>
    <r>
      <t>5,483149 x 1000</t>
    </r>
    <r>
      <rPr>
        <vertAlign val="superscript"/>
        <sz val="11"/>
        <rFont val="Arial"/>
        <family val="2"/>
      </rPr>
      <t xml:space="preserve">
</t>
    </r>
    <r>
      <rPr>
        <sz val="11"/>
        <rFont val="Arial"/>
        <family val="2"/>
      </rPr>
      <t>11,000 x 0,92</t>
    </r>
  </si>
  <si>
    <r>
      <t>5,635925 x 1000</t>
    </r>
    <r>
      <rPr>
        <vertAlign val="superscript"/>
        <sz val="11"/>
        <rFont val="Arial"/>
        <family val="2"/>
      </rPr>
      <t xml:space="preserve">
</t>
    </r>
    <r>
      <rPr>
        <sz val="11"/>
        <rFont val="Arial"/>
        <family val="2"/>
      </rPr>
      <t>11,100 x 0,92</t>
    </r>
  </si>
  <si>
    <t>0,555000 x 1000
4.932 x 0.65</t>
  </si>
  <si>
    <t xml:space="preserve">0,754474 x 1000
8250 x 0,93 </t>
  </si>
  <si>
    <t xml:space="preserve">0,924303 x 1000
8250 x 0,93 </t>
  </si>
  <si>
    <t xml:space="preserve">0,983773 x 1000
8250 x 0,93 </t>
  </si>
  <si>
    <t xml:space="preserve">0,761573 x 1000
8250 x 0,93 </t>
  </si>
  <si>
    <t xml:space="preserve">0,779801 x 1000
8250 x 0,93 </t>
  </si>
  <si>
    <t xml:space="preserve">0,839271 x 1000
8250 x 0,93 </t>
  </si>
  <si>
    <t xml:space="preserve">0,938782 x 1000
8250 x 0,93 </t>
  </si>
  <si>
    <t xml:space="preserve">0,771348 x 1000
8250 x 0,93 </t>
  </si>
  <si>
    <t xml:space="preserve">0,830767 x 1000
8250 x 0,93 </t>
  </si>
  <si>
    <t xml:space="preserve">0,928211 x 1000
8250 x 0,93 </t>
  </si>
  <si>
    <t xml:space="preserve">0,765686 x 1000
8250 x 0,93 </t>
  </si>
  <si>
    <t>0,342250 x 1000
4.724 x 0,65</t>
  </si>
  <si>
    <t xml:space="preserve">0,889607 x 1000
8250 x 0,93 </t>
  </si>
  <si>
    <t xml:space="preserve">0,949077 x 1000
8250 x 0,93 </t>
  </si>
  <si>
    <t xml:space="preserve">0,747592 x 1000
8250 x 0,93 </t>
  </si>
  <si>
    <t xml:space="preserve">0,759694x 1000
8250 x 0,93 </t>
  </si>
  <si>
    <t xml:space="preserve">0,774029 x 1000
8250 x 0,93 </t>
  </si>
  <si>
    <t xml:space="preserve">0,778360 x 1000
8250 x 0,93 </t>
  </si>
  <si>
    <t xml:space="preserve">0,833499 x 1000
8250 x 0,93 </t>
  </si>
  <si>
    <t xml:space="preserve">0,883892 x 1000
8250 x 0,93 </t>
  </si>
  <si>
    <r>
      <rPr>
        <b/>
        <sz val="14"/>
        <rFont val="Arial"/>
        <family val="2"/>
        <charset val="162"/>
      </rPr>
      <t>24 Ağustos 2016</t>
    </r>
    <r>
      <rPr>
        <sz val="14"/>
        <rFont val="Arial"/>
        <family val="2"/>
        <charset val="162"/>
      </rPr>
      <t xml:space="preserve">
Tarihindeki 
Birim Fiyatları </t>
    </r>
  </si>
  <si>
    <t>03 Ağustos 2017
24 Ağustos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</si>
</sst>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8">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32" fillId="2" borderId="2"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167" fontId="32" fillId="0" borderId="46" xfId="0" applyNumberFormat="1" applyFont="1" applyFill="1" applyBorder="1" applyAlignment="1">
      <alignment horizontal="right" vertical="center"/>
    </xf>
    <xf numFmtId="167" fontId="32" fillId="0" borderId="47" xfId="0" applyNumberFormat="1" applyFont="1" applyFill="1" applyBorder="1" applyAlignment="1">
      <alignment horizontal="right" vertical="center"/>
    </xf>
    <xf numFmtId="166" fontId="32" fillId="0" borderId="48" xfId="0" applyNumberFormat="1" applyFont="1" applyFill="1" applyBorder="1" applyAlignment="1">
      <alignment horizontal="right" vertical="center" wrapText="1"/>
    </xf>
    <xf numFmtId="166" fontId="32" fillId="0" borderId="49" xfId="0" applyNumberFormat="1" applyFont="1" applyFill="1" applyBorder="1" applyAlignment="1">
      <alignment horizontal="right" vertical="center" wrapText="1"/>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167" fontId="32" fillId="0" borderId="48" xfId="0" applyNumberFormat="1" applyFont="1" applyFill="1" applyBorder="1" applyAlignment="1">
      <alignment horizontal="right" vertical="center"/>
    </xf>
    <xf numFmtId="167" fontId="32" fillId="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166" fontId="32" fillId="0" borderId="46" xfId="0" applyNumberFormat="1" applyFont="1" applyFill="1" applyBorder="1" applyAlignment="1">
      <alignment horizontal="right" vertical="center" wrapText="1"/>
    </xf>
    <xf numFmtId="166" fontId="32" fillId="0" borderId="47" xfId="0" applyNumberFormat="1" applyFont="1" applyFill="1" applyBorder="1" applyAlignment="1">
      <alignment horizontal="right"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35</xdr:row>
      <xdr:rowOff>0</xdr:rowOff>
    </xdr:from>
    <xdr:to>
      <xdr:col>7</xdr:col>
      <xdr:colOff>952500</xdr:colOff>
      <xdr:row>35</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228600</xdr:rowOff>
    </xdr:from>
    <xdr:to>
      <xdr:col>7</xdr:col>
      <xdr:colOff>952500</xdr:colOff>
      <xdr:row>28</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0</xdr:rowOff>
    </xdr:from>
    <xdr:to>
      <xdr:col>7</xdr:col>
      <xdr:colOff>933450</xdr:colOff>
      <xdr:row>35</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923925</xdr:colOff>
      <xdr:row>29</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36</xdr:row>
      <xdr:rowOff>219075</xdr:rowOff>
    </xdr:from>
    <xdr:to>
      <xdr:col>7</xdr:col>
      <xdr:colOff>904875</xdr:colOff>
      <xdr:row>36</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21</xdr:row>
      <xdr:rowOff>238125</xdr:rowOff>
    </xdr:from>
    <xdr:to>
      <xdr:col>7</xdr:col>
      <xdr:colOff>933450</xdr:colOff>
      <xdr:row>21</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257175</xdr:rowOff>
    </xdr:from>
    <xdr:to>
      <xdr:col>7</xdr:col>
      <xdr:colOff>933450</xdr:colOff>
      <xdr:row>35</xdr:row>
      <xdr:rowOff>257175</xdr:rowOff>
    </xdr:to>
    <xdr:sp macro="" textlink="">
      <xdr:nvSpPr>
        <xdr:cNvPr id="19660" name="Line 29"/>
        <xdr:cNvSpPr>
          <a:spLocks noChangeShapeType="1"/>
        </xdr:cNvSpPr>
      </xdr:nvSpPr>
      <xdr:spPr bwMode="auto">
        <a:xfrm>
          <a:off x="7877175" y="15408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25</xdr:row>
      <xdr:rowOff>0</xdr:rowOff>
    </xdr:from>
    <xdr:to>
      <xdr:col>7</xdr:col>
      <xdr:colOff>952500</xdr:colOff>
      <xdr:row>25</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19</xdr:row>
      <xdr:rowOff>219075</xdr:rowOff>
    </xdr:from>
    <xdr:to>
      <xdr:col>7</xdr:col>
      <xdr:colOff>942975</xdr:colOff>
      <xdr:row>19</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22</xdr:row>
      <xdr:rowOff>238125</xdr:rowOff>
    </xdr:from>
    <xdr:to>
      <xdr:col>7</xdr:col>
      <xdr:colOff>933450</xdr:colOff>
      <xdr:row>22</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25</xdr:row>
      <xdr:rowOff>0</xdr:rowOff>
    </xdr:from>
    <xdr:to>
      <xdr:col>7</xdr:col>
      <xdr:colOff>952500</xdr:colOff>
      <xdr:row>25</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20</xdr:row>
      <xdr:rowOff>228600</xdr:rowOff>
    </xdr:from>
    <xdr:to>
      <xdr:col>7</xdr:col>
      <xdr:colOff>962025</xdr:colOff>
      <xdr:row>20</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18</xdr:row>
      <xdr:rowOff>228600</xdr:rowOff>
    </xdr:from>
    <xdr:to>
      <xdr:col>7</xdr:col>
      <xdr:colOff>914400</xdr:colOff>
      <xdr:row>18</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30</xdr:row>
      <xdr:rowOff>0</xdr:rowOff>
    </xdr:from>
    <xdr:to>
      <xdr:col>7</xdr:col>
      <xdr:colOff>914400</xdr:colOff>
      <xdr:row>30</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30</xdr:row>
      <xdr:rowOff>0</xdr:rowOff>
    </xdr:from>
    <xdr:to>
      <xdr:col>7</xdr:col>
      <xdr:colOff>923925</xdr:colOff>
      <xdr:row>30</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17</xdr:row>
      <xdr:rowOff>228600</xdr:rowOff>
    </xdr:from>
    <xdr:to>
      <xdr:col>7</xdr:col>
      <xdr:colOff>971550</xdr:colOff>
      <xdr:row>17</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topLeftCell="A25" zoomScale="75" zoomScaleNormal="75" zoomScaleSheetLayoutView="75" workbookViewId="0">
      <selection activeCell="M39" sqref="M39:N40"/>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96" t="s">
        <v>64</v>
      </c>
      <c r="B1" s="97"/>
      <c r="C1" s="97"/>
      <c r="D1" s="97"/>
      <c r="E1" s="97"/>
      <c r="F1" s="97"/>
      <c r="G1" s="97"/>
      <c r="H1" s="97"/>
      <c r="I1" s="97"/>
      <c r="J1" s="97"/>
      <c r="K1" s="97"/>
      <c r="L1" s="97"/>
      <c r="M1" s="97"/>
      <c r="N1" s="98"/>
      <c r="O1" s="67"/>
      <c r="P1" s="68"/>
    </row>
    <row r="2" spans="1:16" s="5" customFormat="1" ht="24" customHeight="1" thickBot="1">
      <c r="A2" s="144" t="s">
        <v>97</v>
      </c>
      <c r="B2" s="145"/>
      <c r="C2" s="145"/>
      <c r="D2" s="145"/>
      <c r="E2" s="145"/>
      <c r="F2" s="145"/>
      <c r="G2" s="145"/>
      <c r="H2" s="145"/>
      <c r="I2" s="145"/>
      <c r="J2" s="145"/>
      <c r="K2" s="145"/>
      <c r="L2" s="145"/>
      <c r="M2" s="145"/>
      <c r="N2" s="146"/>
      <c r="O2" s="69"/>
      <c r="P2" s="68"/>
    </row>
    <row r="3" spans="1:16" s="6" customFormat="1" ht="39" customHeight="1">
      <c r="A3" s="156" t="s">
        <v>11</v>
      </c>
      <c r="B3" s="157"/>
      <c r="C3" s="99" t="s">
        <v>17</v>
      </c>
      <c r="D3" s="160" t="s">
        <v>15</v>
      </c>
      <c r="E3" s="168" t="s">
        <v>98</v>
      </c>
      <c r="F3" s="168"/>
      <c r="G3" s="170" t="s">
        <v>62</v>
      </c>
      <c r="H3" s="172" t="s">
        <v>99</v>
      </c>
      <c r="I3" s="173"/>
      <c r="J3" s="176" t="s">
        <v>63</v>
      </c>
      <c r="K3" s="162" t="s">
        <v>131</v>
      </c>
      <c r="L3" s="163"/>
      <c r="M3" s="166" t="s">
        <v>132</v>
      </c>
      <c r="N3" s="167"/>
      <c r="O3" s="70"/>
      <c r="P3" s="71"/>
    </row>
    <row r="4" spans="1:16" s="6" customFormat="1" ht="36" customHeight="1" thickBot="1">
      <c r="A4" s="158"/>
      <c r="B4" s="159"/>
      <c r="C4" s="100"/>
      <c r="D4" s="161"/>
      <c r="E4" s="169"/>
      <c r="F4" s="169"/>
      <c r="G4" s="171"/>
      <c r="H4" s="174"/>
      <c r="I4" s="175"/>
      <c r="J4" s="177"/>
      <c r="K4" s="164"/>
      <c r="L4" s="165"/>
      <c r="M4" s="37" t="s">
        <v>77</v>
      </c>
      <c r="N4" s="85" t="s">
        <v>78</v>
      </c>
      <c r="O4" s="70"/>
      <c r="P4" s="71"/>
    </row>
    <row r="5" spans="1:16" s="6" customFormat="1" ht="37.5" customHeight="1">
      <c r="A5" s="61">
        <v>1</v>
      </c>
      <c r="B5" s="1" t="s">
        <v>51</v>
      </c>
      <c r="C5" s="14" t="s">
        <v>19</v>
      </c>
      <c r="D5" s="15" t="s">
        <v>10</v>
      </c>
      <c r="E5" s="89">
        <v>0.72362400000000004</v>
      </c>
      <c r="F5" s="32" t="s">
        <v>13</v>
      </c>
      <c r="G5" s="2">
        <v>0.93</v>
      </c>
      <c r="H5" s="16" t="s">
        <v>84</v>
      </c>
      <c r="I5" s="29">
        <f t="shared" ref="I5:I19" si="0">(E5*1000)/(8250*0.93)</f>
        <v>9.4313978494623654E-2</v>
      </c>
      <c r="J5" s="31">
        <f>+(I5/$I$5)*100</f>
        <v>100</v>
      </c>
      <c r="K5" s="86">
        <v>0.80147100000000004</v>
      </c>
      <c r="L5" s="17" t="s">
        <v>20</v>
      </c>
      <c r="M5" s="4">
        <f t="shared" ref="M5:M19" si="1">+(E5/K5)-1</f>
        <v>-9.7130151933132902E-2</v>
      </c>
      <c r="N5" s="62">
        <v>1</v>
      </c>
      <c r="O5" s="70"/>
      <c r="P5" s="71"/>
    </row>
    <row r="6" spans="1:16" s="6" customFormat="1" ht="34.5">
      <c r="A6" s="63">
        <v>2</v>
      </c>
      <c r="B6" s="7" t="s">
        <v>54</v>
      </c>
      <c r="C6" s="8" t="s">
        <v>19</v>
      </c>
      <c r="D6" s="9" t="s">
        <v>10</v>
      </c>
      <c r="E6" s="89">
        <v>0.72714500000000004</v>
      </c>
      <c r="F6" s="33" t="s">
        <v>13</v>
      </c>
      <c r="G6" s="10">
        <v>0.93</v>
      </c>
      <c r="H6" s="11" t="s">
        <v>85</v>
      </c>
      <c r="I6" s="30">
        <f t="shared" si="0"/>
        <v>9.4772890192245038E-2</v>
      </c>
      <c r="J6" s="31">
        <f t="shared" ref="J6:J38" si="2">+(I6/$I$5)*100</f>
        <v>100.48657866516312</v>
      </c>
      <c r="K6" s="86">
        <v>0.80538299999999996</v>
      </c>
      <c r="L6" s="12" t="s">
        <v>20</v>
      </c>
      <c r="M6" s="13">
        <f t="shared" si="1"/>
        <v>-9.7143843363964644E-2</v>
      </c>
      <c r="N6" s="64">
        <v>1</v>
      </c>
      <c r="O6" s="70"/>
      <c r="P6" s="71"/>
    </row>
    <row r="7" spans="1:16" s="6" customFormat="1" ht="34.5">
      <c r="A7" s="61">
        <v>3</v>
      </c>
      <c r="B7" s="36" t="s">
        <v>59</v>
      </c>
      <c r="C7" s="14" t="s">
        <v>22</v>
      </c>
      <c r="D7" s="15" t="s">
        <v>10</v>
      </c>
      <c r="E7" s="89">
        <v>0.74759200000000003</v>
      </c>
      <c r="F7" s="32" t="s">
        <v>13</v>
      </c>
      <c r="G7" s="2">
        <v>0.93</v>
      </c>
      <c r="H7" s="3" t="s">
        <v>125</v>
      </c>
      <c r="I7" s="29">
        <f t="shared" si="0"/>
        <v>9.7437862495927008E-2</v>
      </c>
      <c r="J7" s="31">
        <f t="shared" si="2"/>
        <v>103.31221739466905</v>
      </c>
      <c r="K7" s="86">
        <v>0.823183</v>
      </c>
      <c r="L7" s="17" t="s">
        <v>20</v>
      </c>
      <c r="M7" s="4">
        <f t="shared" si="1"/>
        <v>-9.1827698093862486E-2</v>
      </c>
      <c r="N7" s="62">
        <v>2</v>
      </c>
      <c r="O7" s="70"/>
      <c r="P7" s="71"/>
    </row>
    <row r="8" spans="1:16" s="6" customFormat="1" ht="34.5">
      <c r="A8" s="61">
        <v>4</v>
      </c>
      <c r="B8" s="1" t="s">
        <v>68</v>
      </c>
      <c r="C8" s="14" t="s">
        <v>21</v>
      </c>
      <c r="D8" s="15" t="s">
        <v>10</v>
      </c>
      <c r="E8" s="89">
        <v>0.75447399999999998</v>
      </c>
      <c r="F8" s="32" t="s">
        <v>13</v>
      </c>
      <c r="G8" s="2">
        <v>0.93</v>
      </c>
      <c r="H8" s="3" t="s">
        <v>111</v>
      </c>
      <c r="I8" s="29">
        <f>(E8*1000)/(8250*0.93)</f>
        <v>9.8334832192896696E-2</v>
      </c>
      <c r="J8" s="31">
        <f>+(I8/$I$5)*100</f>
        <v>104.26326379445679</v>
      </c>
      <c r="K8" s="86">
        <v>0.82772500000000004</v>
      </c>
      <c r="L8" s="17" t="s">
        <v>20</v>
      </c>
      <c r="M8" s="4">
        <f>+(E8/K8)-1</f>
        <v>-8.8496783351958763E-2</v>
      </c>
      <c r="N8" s="62">
        <v>4</v>
      </c>
      <c r="O8" s="70"/>
      <c r="P8" s="71"/>
    </row>
    <row r="9" spans="1:16" s="6" customFormat="1" ht="34.5">
      <c r="A9" s="63">
        <v>5</v>
      </c>
      <c r="B9" s="36" t="s">
        <v>57</v>
      </c>
      <c r="C9" s="14" t="s">
        <v>22</v>
      </c>
      <c r="D9" s="15" t="s">
        <v>10</v>
      </c>
      <c r="E9" s="89">
        <v>0.75969399999999998</v>
      </c>
      <c r="F9" s="32" t="s">
        <v>13</v>
      </c>
      <c r="G9" s="2">
        <v>0.93</v>
      </c>
      <c r="H9" s="3" t="s">
        <v>126</v>
      </c>
      <c r="I9" s="29">
        <f t="shared" si="0"/>
        <v>9.9015184099055062E-2</v>
      </c>
      <c r="J9" s="31">
        <f t="shared" si="2"/>
        <v>104.98463290327574</v>
      </c>
      <c r="K9" s="86">
        <v>0.83371700000000004</v>
      </c>
      <c r="L9" s="17" t="s">
        <v>20</v>
      </c>
      <c r="M9" s="4">
        <f t="shared" si="1"/>
        <v>-8.878672259291831E-2</v>
      </c>
      <c r="N9" s="62">
        <v>3</v>
      </c>
      <c r="O9" s="70"/>
      <c r="P9" s="71"/>
    </row>
    <row r="10" spans="1:16" s="6" customFormat="1" ht="34.5">
      <c r="A10" s="61">
        <v>6</v>
      </c>
      <c r="B10" s="36" t="s">
        <v>67</v>
      </c>
      <c r="C10" s="14" t="s">
        <v>24</v>
      </c>
      <c r="D10" s="15" t="s">
        <v>10</v>
      </c>
      <c r="E10" s="89">
        <v>0.76157300000000006</v>
      </c>
      <c r="F10" s="32" t="s">
        <v>13</v>
      </c>
      <c r="G10" s="2">
        <v>0.93</v>
      </c>
      <c r="H10" s="3" t="s">
        <v>114</v>
      </c>
      <c r="I10" s="29">
        <f t="shared" si="0"/>
        <v>9.9260084718149247E-2</v>
      </c>
      <c r="J10" s="31">
        <f t="shared" si="2"/>
        <v>105.24429814378739</v>
      </c>
      <c r="K10" s="92">
        <v>0.83535300000000001</v>
      </c>
      <c r="L10" s="17" t="s">
        <v>20</v>
      </c>
      <c r="M10" s="4">
        <f t="shared" si="1"/>
        <v>-8.832194293909279E-2</v>
      </c>
      <c r="N10" s="62">
        <v>4</v>
      </c>
      <c r="O10" s="70"/>
      <c r="P10" s="71"/>
    </row>
    <row r="11" spans="1:16" s="6" customFormat="1" ht="34.5">
      <c r="A11" s="61">
        <v>7</v>
      </c>
      <c r="B11" s="1" t="s">
        <v>60</v>
      </c>
      <c r="C11" s="14" t="s">
        <v>23</v>
      </c>
      <c r="D11" s="15" t="s">
        <v>10</v>
      </c>
      <c r="E11" s="89">
        <v>0.76568589440000001</v>
      </c>
      <c r="F11" s="32" t="s">
        <v>13</v>
      </c>
      <c r="G11" s="2">
        <v>0.93</v>
      </c>
      <c r="H11" s="3" t="s">
        <v>121</v>
      </c>
      <c r="I11" s="29">
        <f t="shared" si="0"/>
        <v>9.9796141335940058E-2</v>
      </c>
      <c r="J11" s="31">
        <f t="shared" si="2"/>
        <v>105.81267265872887</v>
      </c>
      <c r="K11" s="86">
        <v>0.83893399999999996</v>
      </c>
      <c r="L11" s="17" t="s">
        <v>20</v>
      </c>
      <c r="M11" s="4">
        <f t="shared" si="1"/>
        <v>-8.7310927438868813E-2</v>
      </c>
      <c r="N11" s="62">
        <v>5</v>
      </c>
      <c r="O11" s="70"/>
      <c r="P11" s="71"/>
    </row>
    <row r="12" spans="1:16" s="6" customFormat="1" ht="34.5">
      <c r="A12" s="63">
        <v>8</v>
      </c>
      <c r="B12" s="7" t="s">
        <v>66</v>
      </c>
      <c r="C12" s="14" t="s">
        <v>42</v>
      </c>
      <c r="D12" s="15" t="s">
        <v>10</v>
      </c>
      <c r="E12" s="89">
        <v>0.77134800000000003</v>
      </c>
      <c r="F12" s="32" t="s">
        <v>13</v>
      </c>
      <c r="G12" s="2">
        <v>0.93</v>
      </c>
      <c r="H12" s="3" t="s">
        <v>118</v>
      </c>
      <c r="I12" s="38">
        <f t="shared" si="0"/>
        <v>0.10053411534701859</v>
      </c>
      <c r="J12" s="31">
        <f t="shared" si="2"/>
        <v>106.59513780637459</v>
      </c>
      <c r="K12" s="86">
        <v>0.84416100000000005</v>
      </c>
      <c r="L12" s="39" t="s">
        <v>20</v>
      </c>
      <c r="M12" s="40">
        <f t="shared" si="1"/>
        <v>-8.6254873181774605E-2</v>
      </c>
      <c r="N12" s="62">
        <v>6</v>
      </c>
      <c r="O12" s="70"/>
      <c r="P12" s="71"/>
    </row>
    <row r="13" spans="1:16" s="6" customFormat="1" ht="34.5">
      <c r="A13" s="61">
        <v>9</v>
      </c>
      <c r="B13" s="36" t="s">
        <v>69</v>
      </c>
      <c r="C13" s="14" t="s">
        <v>22</v>
      </c>
      <c r="D13" s="15" t="s">
        <v>10</v>
      </c>
      <c r="E13" s="89">
        <v>0.77402899999999997</v>
      </c>
      <c r="F13" s="32" t="s">
        <v>13</v>
      </c>
      <c r="G13" s="2">
        <v>0.93</v>
      </c>
      <c r="H13" s="3" t="s">
        <v>127</v>
      </c>
      <c r="I13" s="29">
        <f t="shared" si="0"/>
        <v>0.10088354512870641</v>
      </c>
      <c r="J13" s="31">
        <f t="shared" si="2"/>
        <v>106.96563408621051</v>
      </c>
      <c r="K13" s="86">
        <v>0.846194</v>
      </c>
      <c r="L13" s="17" t="s">
        <v>20</v>
      </c>
      <c r="M13" s="4">
        <f t="shared" si="1"/>
        <v>-8.5281862078908643E-2</v>
      </c>
      <c r="N13" s="62">
        <v>7</v>
      </c>
      <c r="O13" s="70"/>
      <c r="P13" s="71"/>
    </row>
    <row r="14" spans="1:16" s="6" customFormat="1" ht="34.5">
      <c r="A14" s="61">
        <v>10</v>
      </c>
      <c r="B14" s="36" t="s">
        <v>58</v>
      </c>
      <c r="C14" s="14" t="s">
        <v>22</v>
      </c>
      <c r="D14" s="15" t="s">
        <v>10</v>
      </c>
      <c r="E14" s="89">
        <v>0.77836000000000005</v>
      </c>
      <c r="F14" s="32" t="s">
        <v>13</v>
      </c>
      <c r="G14" s="2">
        <v>0.93</v>
      </c>
      <c r="H14" s="3" t="s">
        <v>128</v>
      </c>
      <c r="I14" s="29">
        <f t="shared" si="0"/>
        <v>0.10144802867383512</v>
      </c>
      <c r="J14" s="31">
        <f t="shared" si="2"/>
        <v>107.56414933722485</v>
      </c>
      <c r="K14" s="86">
        <v>0.849966</v>
      </c>
      <c r="L14" s="17" t="s">
        <v>20</v>
      </c>
      <c r="M14" s="4">
        <f t="shared" si="1"/>
        <v>-8.4245722770087239E-2</v>
      </c>
      <c r="N14" s="62">
        <v>8</v>
      </c>
      <c r="O14" s="70"/>
      <c r="P14" s="71"/>
    </row>
    <row r="15" spans="1:16" s="6" customFormat="1" ht="34.5">
      <c r="A15" s="63">
        <v>11</v>
      </c>
      <c r="B15" s="36" t="s">
        <v>56</v>
      </c>
      <c r="C15" s="14" t="s">
        <v>24</v>
      </c>
      <c r="D15" s="15" t="s">
        <v>10</v>
      </c>
      <c r="E15" s="89">
        <v>0.77980099999999997</v>
      </c>
      <c r="F15" s="32" t="s">
        <v>13</v>
      </c>
      <c r="G15" s="2">
        <v>0.93</v>
      </c>
      <c r="H15" s="3" t="s">
        <v>115</v>
      </c>
      <c r="I15" s="29">
        <f t="shared" si="0"/>
        <v>0.10163584229390681</v>
      </c>
      <c r="J15" s="31">
        <f t="shared" si="2"/>
        <v>107.76328590538733</v>
      </c>
      <c r="K15" s="92">
        <v>0.85121999999999998</v>
      </c>
      <c r="L15" s="17" t="s">
        <v>20</v>
      </c>
      <c r="M15" s="4">
        <f t="shared" si="1"/>
        <v>-8.3901928996029218E-2</v>
      </c>
      <c r="N15" s="62">
        <v>8</v>
      </c>
      <c r="O15" s="70"/>
      <c r="P15" s="71"/>
    </row>
    <row r="16" spans="1:16" s="6" customFormat="1" ht="34.5">
      <c r="A16" s="61">
        <v>12</v>
      </c>
      <c r="B16" s="7" t="s">
        <v>55</v>
      </c>
      <c r="C16" s="14" t="s">
        <v>19</v>
      </c>
      <c r="D16" s="15" t="s">
        <v>10</v>
      </c>
      <c r="E16" s="89">
        <v>0.78661499999999995</v>
      </c>
      <c r="F16" s="32" t="s">
        <v>13</v>
      </c>
      <c r="G16" s="2">
        <v>0.93</v>
      </c>
      <c r="H16" s="16" t="s">
        <v>86</v>
      </c>
      <c r="I16" s="29">
        <f t="shared" si="0"/>
        <v>0.10252394916911046</v>
      </c>
      <c r="J16" s="31">
        <f t="shared" si="2"/>
        <v>108.70493515969622</v>
      </c>
      <c r="K16" s="86">
        <v>0.87146100000000004</v>
      </c>
      <c r="L16" s="17" t="s">
        <v>20</v>
      </c>
      <c r="M16" s="4">
        <f t="shared" si="1"/>
        <v>-9.7360639202442867E-2</v>
      </c>
      <c r="N16" s="62">
        <v>1</v>
      </c>
      <c r="O16" s="70"/>
      <c r="P16" s="71"/>
    </row>
    <row r="17" spans="1:22" s="6" customFormat="1" ht="34.5">
      <c r="A17" s="63">
        <v>13</v>
      </c>
      <c r="B17" s="7" t="s">
        <v>55</v>
      </c>
      <c r="C17" s="14" t="s">
        <v>42</v>
      </c>
      <c r="D17" s="15" t="s">
        <v>10</v>
      </c>
      <c r="E17" s="89">
        <v>0.83076700000000003</v>
      </c>
      <c r="F17" s="32" t="s">
        <v>13</v>
      </c>
      <c r="G17" s="2">
        <v>0.93</v>
      </c>
      <c r="H17" s="3" t="s">
        <v>119</v>
      </c>
      <c r="I17" s="38">
        <f>(E17*1000)/(8250*0.93)</f>
        <v>0.10827852720755947</v>
      </c>
      <c r="J17" s="31">
        <f>+(I17/$I$5)*100</f>
        <v>114.80644644179851</v>
      </c>
      <c r="K17" s="86">
        <v>0.91022000000000003</v>
      </c>
      <c r="L17" s="39" t="s">
        <v>20</v>
      </c>
      <c r="M17" s="40">
        <f>+(E17/K17)-1</f>
        <v>-8.7289885961635671E-2</v>
      </c>
      <c r="N17" s="62">
        <v>5</v>
      </c>
      <c r="O17" s="72" t="s">
        <v>75</v>
      </c>
      <c r="P17" s="73"/>
    </row>
    <row r="18" spans="1:22" s="6" customFormat="1" ht="34.5">
      <c r="A18" s="61">
        <v>14</v>
      </c>
      <c r="B18" s="36" t="s">
        <v>53</v>
      </c>
      <c r="C18" s="14" t="s">
        <v>22</v>
      </c>
      <c r="D18" s="15" t="s">
        <v>10</v>
      </c>
      <c r="E18" s="89">
        <v>0.83349899999999999</v>
      </c>
      <c r="F18" s="32" t="s">
        <v>13</v>
      </c>
      <c r="G18" s="2">
        <v>0.93</v>
      </c>
      <c r="H18" s="3" t="s">
        <v>129</v>
      </c>
      <c r="I18" s="29">
        <f>(E18*1000)/(8250*0.93)</f>
        <v>0.10863460410557185</v>
      </c>
      <c r="J18" s="31">
        <f>+(I18/$I$5)*100</f>
        <v>115.1839905807436</v>
      </c>
      <c r="K18" s="86">
        <v>0.91227199999999997</v>
      </c>
      <c r="L18" s="17" t="s">
        <v>20</v>
      </c>
      <c r="M18" s="4">
        <f>+(E18/K18)-1</f>
        <v>-8.6348150551589842E-2</v>
      </c>
      <c r="N18" s="62">
        <v>6</v>
      </c>
      <c r="O18" s="70"/>
      <c r="P18" s="71"/>
    </row>
    <row r="19" spans="1:22" s="6" customFormat="1" ht="34.5">
      <c r="A19" s="61">
        <v>16</v>
      </c>
      <c r="B19" s="36" t="s">
        <v>53</v>
      </c>
      <c r="C19" s="14" t="s">
        <v>24</v>
      </c>
      <c r="D19" s="15" t="s">
        <v>10</v>
      </c>
      <c r="E19" s="89">
        <v>0.83927099999999999</v>
      </c>
      <c r="F19" s="32" t="s">
        <v>13</v>
      </c>
      <c r="G19" s="2">
        <v>0.93</v>
      </c>
      <c r="H19" s="3" t="s">
        <v>116</v>
      </c>
      <c r="I19" s="29">
        <f t="shared" si="0"/>
        <v>0.10938690127077223</v>
      </c>
      <c r="J19" s="31">
        <f t="shared" si="2"/>
        <v>115.98164239992039</v>
      </c>
      <c r="K19" s="92">
        <v>0.91729799999999995</v>
      </c>
      <c r="L19" s="17" t="s">
        <v>20</v>
      </c>
      <c r="M19" s="4">
        <f t="shared" si="1"/>
        <v>-8.506177926911429E-2</v>
      </c>
      <c r="N19" s="62">
        <v>7</v>
      </c>
      <c r="O19" s="70"/>
      <c r="P19" s="71"/>
    </row>
    <row r="20" spans="1:22" s="6" customFormat="1" ht="36">
      <c r="A20" s="61">
        <v>15</v>
      </c>
      <c r="B20" s="1" t="s">
        <v>40</v>
      </c>
      <c r="C20" s="28" t="s">
        <v>71</v>
      </c>
      <c r="D20" s="15" t="s">
        <v>50</v>
      </c>
      <c r="E20" s="89">
        <v>0.34225</v>
      </c>
      <c r="F20" s="32" t="s">
        <v>12</v>
      </c>
      <c r="G20" s="2">
        <v>0.65</v>
      </c>
      <c r="H20" s="3" t="s">
        <v>122</v>
      </c>
      <c r="I20" s="29">
        <f>(E20*1000)/(4724*0.65)</f>
        <v>0.1114603009183873</v>
      </c>
      <c r="J20" s="31">
        <f>+(I20/$I$5)*100</f>
        <v>118.18004361330283</v>
      </c>
      <c r="K20" s="93">
        <v>0.31574999999999998</v>
      </c>
      <c r="L20" s="17" t="s">
        <v>12</v>
      </c>
      <c r="M20" s="4">
        <f>+(E20/K20)-1</f>
        <v>8.392715756136182E-2</v>
      </c>
      <c r="N20" s="62">
        <v>19</v>
      </c>
      <c r="O20" s="70"/>
      <c r="P20" s="71"/>
    </row>
    <row r="21" spans="1:22" s="6" customFormat="1" ht="34.5">
      <c r="A21" s="61">
        <v>17</v>
      </c>
      <c r="B21" s="36" t="s">
        <v>52</v>
      </c>
      <c r="C21" s="14" t="s">
        <v>22</v>
      </c>
      <c r="D21" s="15" t="s">
        <v>10</v>
      </c>
      <c r="E21" s="89">
        <v>0.88389200000000001</v>
      </c>
      <c r="F21" s="32" t="s">
        <v>13</v>
      </c>
      <c r="G21" s="2">
        <v>0.93</v>
      </c>
      <c r="H21" s="3" t="s">
        <v>130</v>
      </c>
      <c r="I21" s="29">
        <f>(E21*1000)/(8250*0.93)</f>
        <v>0.11520260671228413</v>
      </c>
      <c r="J21" s="31">
        <f>+(I21/$I$5)*100</f>
        <v>122.14796634716372</v>
      </c>
      <c r="K21" s="92">
        <v>0.95614100000000002</v>
      </c>
      <c r="L21" s="17" t="s">
        <v>20</v>
      </c>
      <c r="M21" s="4">
        <f>+(E21/K21)-1</f>
        <v>-7.5563123012191702E-2</v>
      </c>
      <c r="N21" s="62">
        <v>9</v>
      </c>
      <c r="O21" s="72" t="s">
        <v>72</v>
      </c>
      <c r="P21" s="74"/>
    </row>
    <row r="22" spans="1:22" s="6" customFormat="1" ht="34.5">
      <c r="A22" s="63">
        <v>18</v>
      </c>
      <c r="B22" s="1" t="s">
        <v>81</v>
      </c>
      <c r="C22" s="14" t="s">
        <v>23</v>
      </c>
      <c r="D22" s="15" t="s">
        <v>10</v>
      </c>
      <c r="E22" s="89">
        <v>0.88960688880000005</v>
      </c>
      <c r="F22" s="32" t="s">
        <v>13</v>
      </c>
      <c r="G22" s="2">
        <v>0.93</v>
      </c>
      <c r="H22" s="3" t="s">
        <v>123</v>
      </c>
      <c r="I22" s="29">
        <f t="shared" ref="I22:I27" si="3">(E22*1000)/(8250*0.93)</f>
        <v>0.11594746025415446</v>
      </c>
      <c r="J22" s="31">
        <f t="shared" si="2"/>
        <v>122.93772578023948</v>
      </c>
      <c r="K22" s="86">
        <v>0.94680699999999995</v>
      </c>
      <c r="L22" s="17" t="s">
        <v>20</v>
      </c>
      <c r="M22" s="4">
        <f t="shared" ref="M22:M26" si="4">+(E22/K22)-1</f>
        <v>-6.0413696983651288E-2</v>
      </c>
      <c r="N22" s="62">
        <v>13</v>
      </c>
      <c r="O22" s="75"/>
      <c r="P22" s="76"/>
    </row>
    <row r="23" spans="1:22" s="6" customFormat="1" ht="34.5">
      <c r="A23" s="61">
        <v>19</v>
      </c>
      <c r="B23" s="1" t="s">
        <v>70</v>
      </c>
      <c r="C23" s="14" t="s">
        <v>21</v>
      </c>
      <c r="D23" s="15" t="s">
        <v>10</v>
      </c>
      <c r="E23" s="89">
        <v>0.92430299999999999</v>
      </c>
      <c r="F23" s="32" t="s">
        <v>13</v>
      </c>
      <c r="G23" s="2">
        <v>0.93</v>
      </c>
      <c r="H23" s="35" t="s">
        <v>112</v>
      </c>
      <c r="I23" s="29">
        <f>(E23*1000)/(8250*0.93)</f>
        <v>0.12046959921798632</v>
      </c>
      <c r="J23" s="31">
        <f>+(I23/$I$5)*100</f>
        <v>127.73249643461246</v>
      </c>
      <c r="K23" s="86">
        <v>0.966561</v>
      </c>
      <c r="L23" s="17" t="s">
        <v>20</v>
      </c>
      <c r="M23" s="4">
        <f>+(E23/K23)-1</f>
        <v>-4.3719951456762662E-2</v>
      </c>
      <c r="N23" s="62">
        <v>15</v>
      </c>
      <c r="O23" s="75"/>
      <c r="P23" s="78"/>
    </row>
    <row r="24" spans="1:22" s="6" customFormat="1" ht="34.5">
      <c r="A24" s="63">
        <v>20</v>
      </c>
      <c r="B24" s="36" t="s">
        <v>61</v>
      </c>
      <c r="C24" s="14" t="s">
        <v>79</v>
      </c>
      <c r="D24" s="15" t="s">
        <v>10</v>
      </c>
      <c r="E24" s="89">
        <v>0.92821100000000001</v>
      </c>
      <c r="F24" s="32" t="s">
        <v>13</v>
      </c>
      <c r="G24" s="2">
        <v>0.93</v>
      </c>
      <c r="H24" s="3" t="s">
        <v>120</v>
      </c>
      <c r="I24" s="29">
        <f>(E24*1000)/(8250*0.93)</f>
        <v>0.12097895079830565</v>
      </c>
      <c r="J24" s="31">
        <f>+(I24/$I$5)*100</f>
        <v>128.27255591301559</v>
      </c>
      <c r="K24" s="92">
        <v>0.99504499999999996</v>
      </c>
      <c r="L24" s="17" t="s">
        <v>20</v>
      </c>
      <c r="M24" s="4">
        <f>+(E24/K24)-1</f>
        <v>-6.7166811551236383E-2</v>
      </c>
      <c r="N24" s="62">
        <v>10</v>
      </c>
      <c r="O24" s="72" t="s">
        <v>80</v>
      </c>
      <c r="P24" s="86">
        <v>1.08067</v>
      </c>
      <c r="Q24" s="60">
        <f>+P24/1.18</f>
        <v>0.91582203389830519</v>
      </c>
    </row>
    <row r="25" spans="1:22" s="6" customFormat="1" ht="34.5">
      <c r="A25" s="61">
        <v>21</v>
      </c>
      <c r="B25" s="36" t="s">
        <v>52</v>
      </c>
      <c r="C25" s="14" t="s">
        <v>24</v>
      </c>
      <c r="D25" s="15" t="s">
        <v>10</v>
      </c>
      <c r="E25" s="89">
        <v>0.93878200000000001</v>
      </c>
      <c r="F25" s="32" t="s">
        <v>13</v>
      </c>
      <c r="G25" s="2">
        <v>0.93</v>
      </c>
      <c r="H25" s="3" t="s">
        <v>117</v>
      </c>
      <c r="I25" s="29">
        <f>(E25*1000)/(8250*0.93)</f>
        <v>0.12235672857608342</v>
      </c>
      <c r="J25" s="31">
        <f>+(I25/$I$5)*100</f>
        <v>129.73339745503191</v>
      </c>
      <c r="K25" s="92">
        <v>1.003924</v>
      </c>
      <c r="L25" s="17" t="s">
        <v>20</v>
      </c>
      <c r="M25" s="4">
        <f>+(E25/K25)-1</f>
        <v>-6.4887381913371955E-2</v>
      </c>
      <c r="N25" s="62">
        <v>11</v>
      </c>
      <c r="O25" s="72" t="s">
        <v>73</v>
      </c>
      <c r="P25" s="77"/>
    </row>
    <row r="26" spans="1:22" s="6" customFormat="1" ht="34.5">
      <c r="A26" s="61">
        <v>22</v>
      </c>
      <c r="B26" s="36" t="s">
        <v>61</v>
      </c>
      <c r="C26" s="14" t="s">
        <v>23</v>
      </c>
      <c r="D26" s="15" t="s">
        <v>10</v>
      </c>
      <c r="E26" s="89">
        <v>0.94907693439999996</v>
      </c>
      <c r="F26" s="32" t="s">
        <v>13</v>
      </c>
      <c r="G26" s="2">
        <v>0.93</v>
      </c>
      <c r="H26" s="3" t="s">
        <v>124</v>
      </c>
      <c r="I26" s="29">
        <f t="shared" si="3"/>
        <v>0.12369852517432388</v>
      </c>
      <c r="J26" s="31">
        <f t="shared" si="2"/>
        <v>131.15608857638773</v>
      </c>
      <c r="K26" s="92">
        <v>1.012885</v>
      </c>
      <c r="L26" s="17" t="s">
        <v>20</v>
      </c>
      <c r="M26" s="4">
        <f t="shared" si="4"/>
        <v>-6.2996357533184999E-2</v>
      </c>
      <c r="N26" s="62">
        <v>12</v>
      </c>
      <c r="O26" s="72" t="s">
        <v>74</v>
      </c>
      <c r="P26" s="79"/>
    </row>
    <row r="27" spans="1:22" s="6" customFormat="1" ht="34.5">
      <c r="A27" s="63">
        <v>23</v>
      </c>
      <c r="B27" s="36" t="s">
        <v>61</v>
      </c>
      <c r="C27" s="14" t="s">
        <v>21</v>
      </c>
      <c r="D27" s="15" t="s">
        <v>10</v>
      </c>
      <c r="E27" s="89">
        <v>0.98377300000000001</v>
      </c>
      <c r="F27" s="32" t="s">
        <v>13</v>
      </c>
      <c r="G27" s="2">
        <v>0.93</v>
      </c>
      <c r="H27" s="3" t="s">
        <v>113</v>
      </c>
      <c r="I27" s="29">
        <f t="shared" si="3"/>
        <v>0.12822065819485173</v>
      </c>
      <c r="J27" s="31">
        <f t="shared" si="2"/>
        <v>135.9508529291455</v>
      </c>
      <c r="K27" s="86">
        <v>1.0326390000000001</v>
      </c>
      <c r="L27" s="17" t="s">
        <v>20</v>
      </c>
      <c r="M27" s="4">
        <f t="shared" ref="M27:M33" si="5">+(E27/K27)-1</f>
        <v>-4.7321474397151397E-2</v>
      </c>
      <c r="N27" s="62">
        <v>14</v>
      </c>
      <c r="O27" s="72" t="s">
        <v>76</v>
      </c>
      <c r="P27" s="80"/>
    </row>
    <row r="28" spans="1:22" s="6" customFormat="1" ht="36">
      <c r="A28" s="61">
        <v>24</v>
      </c>
      <c r="B28" s="1" t="s">
        <v>39</v>
      </c>
      <c r="C28" s="28" t="s">
        <v>38</v>
      </c>
      <c r="D28" s="15" t="s">
        <v>49</v>
      </c>
      <c r="E28" s="89">
        <v>0.55500000000000005</v>
      </c>
      <c r="F28" s="32" t="s">
        <v>12</v>
      </c>
      <c r="G28" s="2">
        <v>0.65</v>
      </c>
      <c r="H28" s="3" t="s">
        <v>110</v>
      </c>
      <c r="I28" s="29">
        <f>(E28*1000)/(4932*0.65)</f>
        <v>0.17312371326969866</v>
      </c>
      <c r="J28" s="31">
        <f t="shared" si="2"/>
        <v>183.56103308648733</v>
      </c>
      <c r="K28" s="93">
        <v>0.49399999999999999</v>
      </c>
      <c r="L28" s="17" t="s">
        <v>12</v>
      </c>
      <c r="M28" s="4">
        <f t="shared" si="5"/>
        <v>0.12348178137651833</v>
      </c>
      <c r="N28" s="62">
        <v>20</v>
      </c>
      <c r="O28" s="75"/>
      <c r="P28" s="76"/>
    </row>
    <row r="29" spans="1:22" s="6" customFormat="1" ht="34.5">
      <c r="A29" s="61">
        <v>26</v>
      </c>
      <c r="B29" s="18" t="s">
        <v>47</v>
      </c>
      <c r="C29" s="14" t="s">
        <v>25</v>
      </c>
      <c r="D29" s="15" t="s">
        <v>3</v>
      </c>
      <c r="E29" s="88">
        <f>+(P29/1000)/1.18</f>
        <v>0.88135593220338992</v>
      </c>
      <c r="F29" s="34" t="s">
        <v>12</v>
      </c>
      <c r="G29" s="2">
        <v>0.65</v>
      </c>
      <c r="H29" s="3" t="s">
        <v>87</v>
      </c>
      <c r="I29" s="29">
        <f>(E29*1000)/(7000*0.65)</f>
        <v>0.19370460048426152</v>
      </c>
      <c r="J29" s="31">
        <f>+(I29/$I$5)*100</f>
        <v>205.38270527449291</v>
      </c>
      <c r="K29" s="86">
        <v>0.72881399999999996</v>
      </c>
      <c r="L29" s="17" t="s">
        <v>12</v>
      </c>
      <c r="M29" s="4">
        <f t="shared" si="5"/>
        <v>0.20930159437578033</v>
      </c>
      <c r="N29" s="62">
        <v>24</v>
      </c>
      <c r="O29" s="70"/>
      <c r="P29" s="81">
        <v>1040</v>
      </c>
    </row>
    <row r="30" spans="1:22" s="6" customFormat="1" ht="37.5">
      <c r="A30" s="61">
        <v>25</v>
      </c>
      <c r="B30" s="1" t="s">
        <v>26</v>
      </c>
      <c r="C30" s="14" t="s">
        <v>27</v>
      </c>
      <c r="D30" s="15" t="s">
        <v>28</v>
      </c>
      <c r="E30" s="89">
        <v>1.52322</v>
      </c>
      <c r="F30" s="32" t="s">
        <v>48</v>
      </c>
      <c r="G30" s="2">
        <v>0.93</v>
      </c>
      <c r="H30" s="3" t="s">
        <v>102</v>
      </c>
      <c r="I30" s="29">
        <f>(E30*1000)/(8250*0.93)</f>
        <v>0.19852981427174976</v>
      </c>
      <c r="J30" s="31">
        <f>+(I30/$I$5)*100</f>
        <v>210.49882259294884</v>
      </c>
      <c r="K30" s="94">
        <v>1.543177</v>
      </c>
      <c r="L30" s="17" t="s">
        <v>20</v>
      </c>
      <c r="M30" s="13">
        <f t="shared" si="5"/>
        <v>-1.2932411512094899E-2</v>
      </c>
      <c r="N30" s="62">
        <v>16</v>
      </c>
      <c r="O30" s="70"/>
      <c r="P30" s="59"/>
    </row>
    <row r="31" spans="1:22" s="19" customFormat="1" ht="37.5">
      <c r="A31" s="61">
        <v>27</v>
      </c>
      <c r="B31" s="1" t="s">
        <v>46</v>
      </c>
      <c r="C31" s="14" t="s">
        <v>27</v>
      </c>
      <c r="D31" s="15" t="s">
        <v>28</v>
      </c>
      <c r="E31" s="89">
        <v>1.595742</v>
      </c>
      <c r="F31" s="32" t="s">
        <v>48</v>
      </c>
      <c r="G31" s="2">
        <v>0.93</v>
      </c>
      <c r="H31" s="3" t="s">
        <v>103</v>
      </c>
      <c r="I31" s="29">
        <f>(E31*1000)/(8250*0.93)</f>
        <v>0.2079820136852395</v>
      </c>
      <c r="J31" s="31">
        <f>+(I31/$I$5)*100</f>
        <v>220.520878246161</v>
      </c>
      <c r="K31" s="94">
        <v>1.614433</v>
      </c>
      <c r="L31" s="17" t="s">
        <v>20</v>
      </c>
      <c r="M31" s="13">
        <f t="shared" si="5"/>
        <v>-1.1577439261957645E-2</v>
      </c>
      <c r="N31" s="62">
        <v>17</v>
      </c>
      <c r="O31" s="70"/>
      <c r="P31" s="59"/>
      <c r="Q31" s="6"/>
      <c r="R31" s="6"/>
      <c r="S31" s="6"/>
      <c r="T31" s="6"/>
      <c r="U31" s="6"/>
      <c r="V31" s="6"/>
    </row>
    <row r="32" spans="1:22" s="6" customFormat="1" ht="36">
      <c r="A32" s="63">
        <v>28</v>
      </c>
      <c r="B32" s="1" t="s">
        <v>29</v>
      </c>
      <c r="C32" s="27" t="s">
        <v>43</v>
      </c>
      <c r="D32" s="15" t="s">
        <v>4</v>
      </c>
      <c r="E32" s="89">
        <v>1.7288135593</v>
      </c>
      <c r="F32" s="32" t="s">
        <v>12</v>
      </c>
      <c r="G32" s="2">
        <v>0.8</v>
      </c>
      <c r="H32" s="3" t="s">
        <v>105</v>
      </c>
      <c r="I32" s="29">
        <f>(E32*1000)/(9562*0.8)</f>
        <v>0.22600051758261869</v>
      </c>
      <c r="J32" s="31">
        <f t="shared" si="2"/>
        <v>239.62568559813411</v>
      </c>
      <c r="K32" s="86">
        <v>1.4322029999999999</v>
      </c>
      <c r="L32" s="17" t="s">
        <v>12</v>
      </c>
      <c r="M32" s="4">
        <f t="shared" si="5"/>
        <v>0.20710092026060556</v>
      </c>
      <c r="N32" s="62">
        <v>23</v>
      </c>
      <c r="O32" s="70"/>
      <c r="P32" s="59"/>
    </row>
    <row r="33" spans="1:16" s="6" customFormat="1" ht="34.5">
      <c r="A33" s="63">
        <v>29</v>
      </c>
      <c r="B33" s="1" t="s">
        <v>30</v>
      </c>
      <c r="C33" s="14" t="s">
        <v>31</v>
      </c>
      <c r="D33" s="15" t="s">
        <v>5</v>
      </c>
      <c r="E33" s="89">
        <v>0.30241200000000001</v>
      </c>
      <c r="F33" s="32" t="s">
        <v>14</v>
      </c>
      <c r="G33" s="2">
        <v>0.99</v>
      </c>
      <c r="H33" s="3" t="s">
        <v>88</v>
      </c>
      <c r="I33" s="29">
        <f>(E33*1000)/(860*0.99)</f>
        <v>0.35519379844961246</v>
      </c>
      <c r="J33" s="31">
        <f t="shared" si="2"/>
        <v>376.60779888514639</v>
      </c>
      <c r="K33" s="86">
        <v>0.29890600000000001</v>
      </c>
      <c r="L33" s="17" t="s">
        <v>14</v>
      </c>
      <c r="M33" s="4">
        <f t="shared" si="5"/>
        <v>1.1729440024623061E-2</v>
      </c>
      <c r="N33" s="62">
        <v>18</v>
      </c>
      <c r="O33" s="70"/>
      <c r="P33" s="59"/>
    </row>
    <row r="34" spans="1:16" s="6" customFormat="1" ht="34.5">
      <c r="A34" s="61">
        <v>30</v>
      </c>
      <c r="B34" s="1" t="s">
        <v>32</v>
      </c>
      <c r="C34" s="14" t="s">
        <v>33</v>
      </c>
      <c r="D34" s="15" t="s">
        <v>6</v>
      </c>
      <c r="E34" s="89">
        <v>4.9846810000000001</v>
      </c>
      <c r="F34" s="32" t="s">
        <v>12</v>
      </c>
      <c r="G34" s="2">
        <v>0.92</v>
      </c>
      <c r="H34" s="20" t="s">
        <v>107</v>
      </c>
      <c r="I34" s="29">
        <f>(E34*1000)/(11000*0.92)</f>
        <v>0.49255741106719375</v>
      </c>
      <c r="J34" s="31">
        <f t="shared" si="2"/>
        <v>522.25281864795033</v>
      </c>
      <c r="K34" s="86">
        <v>3.8429340000000001</v>
      </c>
      <c r="L34" s="17" t="s">
        <v>12</v>
      </c>
      <c r="M34" s="4">
        <f t="shared" ref="M34:M38" si="6">+(E34/K34)-1</f>
        <v>0.29710294269951043</v>
      </c>
      <c r="N34" s="62">
        <v>26</v>
      </c>
      <c r="O34" s="70"/>
      <c r="P34" s="59"/>
    </row>
    <row r="35" spans="1:16" s="6" customFormat="1" ht="36">
      <c r="A35" s="61">
        <v>33</v>
      </c>
      <c r="B35" s="50" t="s">
        <v>44</v>
      </c>
      <c r="C35" s="51" t="s">
        <v>43</v>
      </c>
      <c r="D35" s="52" t="s">
        <v>8</v>
      </c>
      <c r="E35" s="91">
        <v>4.5632333768000004</v>
      </c>
      <c r="F35" s="53" t="s">
        <v>12</v>
      </c>
      <c r="G35" s="54">
        <v>0.84</v>
      </c>
      <c r="H35" s="55" t="s">
        <v>106</v>
      </c>
      <c r="I35" s="56">
        <f>(E35*1000)/(10256*0.84)</f>
        <v>0.5296822042381697</v>
      </c>
      <c r="J35" s="31">
        <f>+(I35/$I$5)*100</f>
        <v>561.61579936781493</v>
      </c>
      <c r="K35" s="86">
        <v>3.790994</v>
      </c>
      <c r="L35" s="57" t="s">
        <v>12</v>
      </c>
      <c r="M35" s="58">
        <f>+(E35/K35)-1</f>
        <v>0.2037036663207592</v>
      </c>
      <c r="N35" s="65">
        <v>22</v>
      </c>
      <c r="O35" s="70"/>
      <c r="P35" s="87">
        <v>4.5624260000000003</v>
      </c>
    </row>
    <row r="36" spans="1:16" s="6" customFormat="1" ht="34.5">
      <c r="A36" s="61">
        <v>31</v>
      </c>
      <c r="B36" s="1" t="s">
        <v>41</v>
      </c>
      <c r="C36" s="14" t="s">
        <v>34</v>
      </c>
      <c r="D36" s="15" t="s">
        <v>6</v>
      </c>
      <c r="E36" s="89">
        <v>5.4831493199999999</v>
      </c>
      <c r="F36" s="32" t="s">
        <v>12</v>
      </c>
      <c r="G36" s="2">
        <v>0.92</v>
      </c>
      <c r="H36" s="20" t="s">
        <v>108</v>
      </c>
      <c r="I36" s="29">
        <f>(E36*1000)/(11000*0.92)</f>
        <v>0.5418131739130434</v>
      </c>
      <c r="J36" s="31">
        <f t="shared" si="2"/>
        <v>574.47812356248903</v>
      </c>
      <c r="K36" s="86">
        <v>4.2272280000000002</v>
      </c>
      <c r="L36" s="17" t="s">
        <v>12</v>
      </c>
      <c r="M36" s="4">
        <f t="shared" si="6"/>
        <v>0.29710281063618993</v>
      </c>
      <c r="N36" s="62">
        <v>26</v>
      </c>
      <c r="O36" s="70"/>
      <c r="P36" s="59"/>
    </row>
    <row r="37" spans="1:16" s="6" customFormat="1" ht="33" customHeight="1">
      <c r="A37" s="63">
        <v>32</v>
      </c>
      <c r="B37" s="1" t="s">
        <v>45</v>
      </c>
      <c r="C37" s="14" t="s">
        <v>35</v>
      </c>
      <c r="D37" s="15" t="s">
        <v>7</v>
      </c>
      <c r="E37" s="89">
        <v>5.6359246599999997</v>
      </c>
      <c r="F37" s="32" t="s">
        <v>12</v>
      </c>
      <c r="G37" s="2">
        <v>0.92</v>
      </c>
      <c r="H37" s="20" t="s">
        <v>109</v>
      </c>
      <c r="I37" s="29">
        <f>(E37*1000)/(11100*0.92)</f>
        <v>0.55189234821778299</v>
      </c>
      <c r="J37" s="31">
        <f>+(I37/$I$5)*100</f>
        <v>585.1649533046085</v>
      </c>
      <c r="K37" s="86">
        <v>4.6155470000000003</v>
      </c>
      <c r="L37" s="17" t="s">
        <v>12</v>
      </c>
      <c r="M37" s="4">
        <f>+(E37/K37)-1</f>
        <v>0.22107404821140353</v>
      </c>
      <c r="N37" s="62">
        <v>25</v>
      </c>
      <c r="O37" s="70"/>
      <c r="P37" s="59"/>
    </row>
    <row r="38" spans="1:16" s="6" customFormat="1" ht="35.25" thickBot="1">
      <c r="A38" s="61">
        <v>34</v>
      </c>
      <c r="B38" s="41" t="s">
        <v>36</v>
      </c>
      <c r="C38" s="42" t="s">
        <v>33</v>
      </c>
      <c r="D38" s="43" t="s">
        <v>6</v>
      </c>
      <c r="E38" s="90">
        <v>6.0922787190000003</v>
      </c>
      <c r="F38" s="44" t="s">
        <v>12</v>
      </c>
      <c r="G38" s="45">
        <v>0.9</v>
      </c>
      <c r="H38" s="46" t="s">
        <v>104</v>
      </c>
      <c r="I38" s="47">
        <f>(E38*1000)/(11000*0.9)</f>
        <v>0.6153816887878788</v>
      </c>
      <c r="J38" s="31">
        <f t="shared" si="2"/>
        <v>652.48195295139465</v>
      </c>
      <c r="K38" s="95">
        <v>5.0753300000000001</v>
      </c>
      <c r="L38" s="48" t="s">
        <v>12</v>
      </c>
      <c r="M38" s="49">
        <f t="shared" si="6"/>
        <v>0.20037095499208912</v>
      </c>
      <c r="N38" s="66">
        <v>21</v>
      </c>
      <c r="O38" s="70"/>
      <c r="P38" s="59"/>
    </row>
    <row r="39" spans="1:16" s="6" customFormat="1" ht="22.5" customHeight="1">
      <c r="A39" s="150" t="s">
        <v>1</v>
      </c>
      <c r="B39" s="151"/>
      <c r="C39" s="152"/>
      <c r="D39" s="134" t="s">
        <v>2</v>
      </c>
      <c r="E39" s="135"/>
      <c r="F39" s="135"/>
      <c r="G39" s="135"/>
      <c r="H39" s="135"/>
      <c r="I39" s="135"/>
      <c r="J39" s="135"/>
      <c r="K39" s="135"/>
      <c r="L39" s="136"/>
      <c r="M39" s="137" t="s">
        <v>83</v>
      </c>
      <c r="N39" s="138"/>
      <c r="O39" s="70"/>
      <c r="P39" s="71"/>
    </row>
    <row r="40" spans="1:16" s="6" customFormat="1" ht="17.25" customHeight="1">
      <c r="A40" s="153"/>
      <c r="B40" s="154"/>
      <c r="C40" s="155"/>
      <c r="D40" s="141" t="s">
        <v>100</v>
      </c>
      <c r="E40" s="142"/>
      <c r="F40" s="142"/>
      <c r="G40" s="142"/>
      <c r="H40" s="143"/>
      <c r="I40" s="141" t="s">
        <v>101</v>
      </c>
      <c r="J40" s="142"/>
      <c r="K40" s="142"/>
      <c r="L40" s="143"/>
      <c r="M40" s="139"/>
      <c r="N40" s="140"/>
      <c r="O40" s="70"/>
      <c r="P40" s="71"/>
    </row>
    <row r="41" spans="1:16" s="6" customFormat="1" ht="22.5" customHeight="1">
      <c r="A41" s="120" t="s">
        <v>65</v>
      </c>
      <c r="B41" s="121"/>
      <c r="C41" s="122"/>
      <c r="D41" s="123">
        <v>3.6145999999999998</v>
      </c>
      <c r="E41" s="124"/>
      <c r="F41" s="124"/>
      <c r="G41" s="118" t="s">
        <v>16</v>
      </c>
      <c r="H41" s="119"/>
      <c r="I41" s="107">
        <v>2.8980000000000001</v>
      </c>
      <c r="J41" s="108"/>
      <c r="K41" s="118" t="s">
        <v>16</v>
      </c>
      <c r="L41" s="119"/>
      <c r="M41" s="125">
        <f>+(D41/I41)-1</f>
        <v>0.24727398205659057</v>
      </c>
      <c r="N41" s="126"/>
      <c r="O41" s="70"/>
      <c r="P41" s="71"/>
    </row>
    <row r="42" spans="1:16" s="6" customFormat="1" ht="22.5" customHeight="1" thickBot="1">
      <c r="A42" s="131" t="s">
        <v>18</v>
      </c>
      <c r="B42" s="132"/>
      <c r="C42" s="133"/>
      <c r="D42" s="109">
        <v>4.1402000000000001</v>
      </c>
      <c r="E42" s="110"/>
      <c r="F42" s="110"/>
      <c r="G42" s="111" t="s">
        <v>16</v>
      </c>
      <c r="H42" s="112"/>
      <c r="I42" s="113">
        <v>3.2170999999999998</v>
      </c>
      <c r="J42" s="114"/>
      <c r="K42" s="111" t="s">
        <v>16</v>
      </c>
      <c r="L42" s="112"/>
      <c r="M42" s="127">
        <f>+(D42/I42)-1</f>
        <v>0.28693543874918404</v>
      </c>
      <c r="N42" s="128"/>
      <c r="O42" s="70"/>
      <c r="P42" s="71"/>
    </row>
    <row r="43" spans="1:16" s="6" customFormat="1" ht="18.75" customHeight="1">
      <c r="A43" s="115" t="s">
        <v>0</v>
      </c>
      <c r="B43" s="116"/>
      <c r="C43" s="116"/>
      <c r="D43" s="116"/>
      <c r="E43" s="116"/>
      <c r="F43" s="116"/>
      <c r="G43" s="116"/>
      <c r="H43" s="116"/>
      <c r="I43" s="116"/>
      <c r="J43" s="116"/>
      <c r="K43" s="116"/>
      <c r="L43" s="116"/>
      <c r="M43" s="116"/>
      <c r="N43" s="117"/>
      <c r="O43" s="70"/>
      <c r="P43" s="71"/>
    </row>
    <row r="44" spans="1:16" s="6" customFormat="1" ht="15" customHeight="1">
      <c r="A44" s="104" t="s">
        <v>37</v>
      </c>
      <c r="B44" s="129"/>
      <c r="C44" s="129"/>
      <c r="D44" s="129"/>
      <c r="E44" s="129"/>
      <c r="F44" s="129"/>
      <c r="G44" s="129"/>
      <c r="H44" s="129"/>
      <c r="I44" s="129"/>
      <c r="J44" s="129"/>
      <c r="K44" s="129"/>
      <c r="L44" s="129"/>
      <c r="M44" s="129"/>
      <c r="N44" s="130"/>
      <c r="O44" s="70"/>
      <c r="P44" s="71"/>
    </row>
    <row r="45" spans="1:16" s="21" customFormat="1" ht="30" customHeight="1">
      <c r="A45" s="104" t="s">
        <v>9</v>
      </c>
      <c r="B45" s="105"/>
      <c r="C45" s="105"/>
      <c r="D45" s="105"/>
      <c r="E45" s="105"/>
      <c r="F45" s="105"/>
      <c r="G45" s="105"/>
      <c r="H45" s="105"/>
      <c r="I45" s="105"/>
      <c r="J45" s="105"/>
      <c r="K45" s="105"/>
      <c r="L45" s="105"/>
      <c r="M45" s="105"/>
      <c r="N45" s="106"/>
      <c r="O45" s="82"/>
      <c r="P45" s="83"/>
    </row>
    <row r="46" spans="1:16" s="6" customFormat="1" ht="63" customHeight="1">
      <c r="A46" s="104" t="s">
        <v>89</v>
      </c>
      <c r="B46" s="105"/>
      <c r="C46" s="105"/>
      <c r="D46" s="105"/>
      <c r="E46" s="105"/>
      <c r="F46" s="105"/>
      <c r="G46" s="105"/>
      <c r="H46" s="105"/>
      <c r="I46" s="105"/>
      <c r="J46" s="105"/>
      <c r="K46" s="105"/>
      <c r="L46" s="105"/>
      <c r="M46" s="105"/>
      <c r="N46" s="106"/>
      <c r="O46" s="70"/>
      <c r="P46" s="71"/>
    </row>
    <row r="47" spans="1:16" s="6" customFormat="1" ht="101.25" customHeight="1">
      <c r="A47" s="104" t="s">
        <v>82</v>
      </c>
      <c r="B47" s="105"/>
      <c r="C47" s="105"/>
      <c r="D47" s="105"/>
      <c r="E47" s="105"/>
      <c r="F47" s="105"/>
      <c r="G47" s="105"/>
      <c r="H47" s="105"/>
      <c r="I47" s="105"/>
      <c r="J47" s="105"/>
      <c r="K47" s="105"/>
      <c r="L47" s="105"/>
      <c r="M47" s="105"/>
      <c r="N47" s="106"/>
      <c r="O47" s="70"/>
      <c r="P47" s="71"/>
    </row>
    <row r="48" spans="1:16" s="6" customFormat="1" ht="17.25">
      <c r="A48" s="104" t="s">
        <v>90</v>
      </c>
      <c r="B48" s="105"/>
      <c r="C48" s="105"/>
      <c r="D48" s="105"/>
      <c r="E48" s="105"/>
      <c r="F48" s="105"/>
      <c r="G48" s="105"/>
      <c r="H48" s="105"/>
      <c r="I48" s="105"/>
      <c r="J48" s="105"/>
      <c r="K48" s="105"/>
      <c r="L48" s="105"/>
      <c r="M48" s="105"/>
      <c r="N48" s="106"/>
      <c r="O48" s="70"/>
      <c r="P48" s="71"/>
    </row>
    <row r="49" spans="1:16" s="6" customFormat="1" ht="30.75" customHeight="1">
      <c r="A49" s="104" t="s">
        <v>91</v>
      </c>
      <c r="B49" s="105"/>
      <c r="C49" s="105"/>
      <c r="D49" s="105"/>
      <c r="E49" s="105"/>
      <c r="F49" s="105"/>
      <c r="G49" s="105"/>
      <c r="H49" s="105"/>
      <c r="I49" s="105"/>
      <c r="J49" s="105"/>
      <c r="K49" s="105"/>
      <c r="L49" s="105"/>
      <c r="M49" s="105"/>
      <c r="N49" s="106"/>
      <c r="O49" s="70"/>
      <c r="P49" s="71"/>
    </row>
    <row r="50" spans="1:16" s="6" customFormat="1" ht="33.75" customHeight="1">
      <c r="A50" s="104" t="s">
        <v>92</v>
      </c>
      <c r="B50" s="105"/>
      <c r="C50" s="105"/>
      <c r="D50" s="105"/>
      <c r="E50" s="105"/>
      <c r="F50" s="105"/>
      <c r="G50" s="105"/>
      <c r="H50" s="105"/>
      <c r="I50" s="105"/>
      <c r="J50" s="105"/>
      <c r="K50" s="105"/>
      <c r="L50" s="105"/>
      <c r="M50" s="105"/>
      <c r="N50" s="106"/>
      <c r="O50" s="70"/>
      <c r="P50" s="71"/>
    </row>
    <row r="51" spans="1:16" s="6" customFormat="1" ht="59.25" customHeight="1">
      <c r="A51" s="147" t="s">
        <v>93</v>
      </c>
      <c r="B51" s="148"/>
      <c r="C51" s="148"/>
      <c r="D51" s="148"/>
      <c r="E51" s="148"/>
      <c r="F51" s="148"/>
      <c r="G51" s="148"/>
      <c r="H51" s="148"/>
      <c r="I51" s="148"/>
      <c r="J51" s="148"/>
      <c r="K51" s="148"/>
      <c r="L51" s="148"/>
      <c r="M51" s="148"/>
      <c r="N51" s="149"/>
      <c r="O51" s="84"/>
      <c r="P51" s="71"/>
    </row>
    <row r="52" spans="1:16" s="6" customFormat="1" ht="45" customHeight="1">
      <c r="A52" s="104" t="s">
        <v>94</v>
      </c>
      <c r="B52" s="105"/>
      <c r="C52" s="105"/>
      <c r="D52" s="105"/>
      <c r="E52" s="105"/>
      <c r="F52" s="105"/>
      <c r="G52" s="105"/>
      <c r="H52" s="105"/>
      <c r="I52" s="105"/>
      <c r="J52" s="105"/>
      <c r="K52" s="105"/>
      <c r="L52" s="105"/>
      <c r="M52" s="105"/>
      <c r="N52" s="106"/>
      <c r="O52" s="70"/>
      <c r="P52" s="71"/>
    </row>
    <row r="53" spans="1:16" s="6" customFormat="1" ht="45.75" customHeight="1">
      <c r="A53" s="104" t="s">
        <v>95</v>
      </c>
      <c r="B53" s="105"/>
      <c r="C53" s="105"/>
      <c r="D53" s="105"/>
      <c r="E53" s="105"/>
      <c r="F53" s="105"/>
      <c r="G53" s="105"/>
      <c r="H53" s="105"/>
      <c r="I53" s="105"/>
      <c r="J53" s="105"/>
      <c r="K53" s="105"/>
      <c r="L53" s="105"/>
      <c r="M53" s="105"/>
      <c r="N53" s="106"/>
      <c r="O53" s="70"/>
      <c r="P53" s="71"/>
    </row>
    <row r="54" spans="1:16" s="6" customFormat="1" ht="17.25">
      <c r="A54" s="101" t="s">
        <v>96</v>
      </c>
      <c r="B54" s="102"/>
      <c r="C54" s="102"/>
      <c r="D54" s="102"/>
      <c r="E54" s="102"/>
      <c r="F54" s="102"/>
      <c r="G54" s="102"/>
      <c r="H54" s="102"/>
      <c r="I54" s="102"/>
      <c r="J54" s="102"/>
      <c r="K54" s="102"/>
      <c r="L54" s="102"/>
      <c r="M54" s="102"/>
      <c r="N54" s="103"/>
      <c r="O54" s="70"/>
      <c r="P54" s="71"/>
    </row>
  </sheetData>
  <mergeCells count="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 ref="M42:N42"/>
    <mergeCell ref="K41:L41"/>
    <mergeCell ref="A44:N44"/>
    <mergeCell ref="A42:C42"/>
    <mergeCell ref="D39:L39"/>
    <mergeCell ref="M39:N40"/>
    <mergeCell ref="D40:H40"/>
    <mergeCell ref="I40:L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s>
  <phoneticPr fontId="0" type="noConversion"/>
  <printOptions horizontalCentered="1" verticalCentered="1"/>
  <pageMargins left="0" right="0" top="0" bottom="0" header="0" footer="0"/>
  <pageSetup paperSize="9" scale="44" orientation="portrait" r:id="rId1"/>
  <headerFooter alignWithMargins="0">
    <oddFooter>&amp;L&amp;8Dok. No: TB.Yİ.03&amp;C&amp;8Rev. No: 1&amp;R&amp;8Rev. Tarihi: 08.06.2007</oddFooter>
  </headerFooter>
  <ignoredErrors>
    <ignoredError sqref="I32 I28 I20 I35"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2017-08-08T10:18:36Z</cp:lastPrinted>
  <dcterms:created xsi:type="dcterms:W3CDTF">2005-09-07T09:12:33Z</dcterms:created>
  <dcterms:modified xsi:type="dcterms:W3CDTF">2017-08-08T10:26:19Z</dcterms:modified>
</cp:coreProperties>
</file>