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5" yWindow="-15" windowWidth="19230" windowHeight="8370"/>
  </bookViews>
  <sheets>
    <sheet name="SANAYİ" sheetId="1" r:id="rId1"/>
  </sheets>
  <definedNames>
    <definedName name="_xlnm.Print_Area" localSheetId="0">SANAYİ!$A$1:$N$53</definedName>
  </definedNames>
  <calcPr calcId="124519"/>
</workbook>
</file>

<file path=xl/calcChain.xml><?xml version="1.0" encoding="utf-8"?>
<calcChain xmlns="http://schemas.openxmlformats.org/spreadsheetml/2006/main">
  <c r="P53" i="1"/>
  <c r="Q53" s="1"/>
  <c r="M40"/>
  <c r="M41"/>
  <c r="I27"/>
  <c r="I19"/>
  <c r="M18"/>
  <c r="I18"/>
  <c r="M10"/>
  <c r="I10"/>
  <c r="M12"/>
  <c r="I12"/>
  <c r="M25"/>
  <c r="I25"/>
  <c r="M7"/>
  <c r="I7"/>
  <c r="M14"/>
  <c r="I14"/>
  <c r="M9"/>
  <c r="I9"/>
  <c r="M26"/>
  <c r="I26"/>
  <c r="M15"/>
  <c r="I15"/>
  <c r="M20"/>
  <c r="I20"/>
  <c r="M22"/>
  <c r="I22"/>
  <c r="I37"/>
  <c r="I36"/>
  <c r="I35"/>
  <c r="I34"/>
  <c r="I33"/>
  <c r="I32"/>
  <c r="I31"/>
  <c r="I30"/>
  <c r="I28"/>
  <c r="I29"/>
  <c r="I21"/>
  <c r="I23"/>
  <c r="I17"/>
  <c r="I24"/>
  <c r="I13"/>
  <c r="I11"/>
  <c r="I8"/>
  <c r="I16"/>
  <c r="I5"/>
  <c r="I6"/>
  <c r="M23"/>
  <c r="M11"/>
  <c r="M19"/>
  <c r="M37"/>
  <c r="M36"/>
  <c r="M35"/>
  <c r="M34"/>
  <c r="M32"/>
  <c r="M33"/>
  <c r="M31"/>
  <c r="M30"/>
  <c r="M29"/>
  <c r="M28"/>
  <c r="M27"/>
  <c r="M17"/>
  <c r="M24"/>
  <c r="M13"/>
  <c r="M21"/>
  <c r="M8"/>
  <c r="M16"/>
  <c r="M5"/>
  <c r="M6"/>
  <c r="J36" l="1"/>
  <c r="J28"/>
  <c r="J6"/>
  <c r="J26"/>
  <c r="J8"/>
  <c r="J16"/>
  <c r="J30"/>
  <c r="J20"/>
  <c r="J25"/>
  <c r="J19"/>
  <c r="J27"/>
  <c r="J5"/>
  <c r="J11"/>
  <c r="J24"/>
  <c r="J23"/>
  <c r="J21"/>
  <c r="J32"/>
  <c r="J33"/>
  <c r="J35"/>
  <c r="J37"/>
  <c r="J9"/>
  <c r="J12"/>
  <c r="J10"/>
  <c r="J18"/>
  <c r="J13"/>
  <c r="J17"/>
  <c r="J29"/>
  <c r="J31"/>
  <c r="J34"/>
  <c r="J22"/>
  <c r="J15"/>
  <c r="J14"/>
  <c r="J7"/>
</calcChain>
</file>

<file path=xl/sharedStrings.xml><?xml version="1.0" encoding="utf-8"?>
<sst xmlns="http://schemas.openxmlformats.org/spreadsheetml/2006/main" count="234" uniqueCount="125">
  <si>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</si>
  <si>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</si>
  <si>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</si>
  <si>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</si>
  <si>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</si>
  <si>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</si>
  <si>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</si>
  <si>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</si>
  <si>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</si>
  <si>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</si>
  <si>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</si>
  <si>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</si>
  <si>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</si>
  <si>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</si>
  <si>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</si>
  <si>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</si>
  <si>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</si>
  <si>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</si>
  <si>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</si>
  <si>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</si>
  <si>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</si>
  <si>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</si>
  <si>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</si>
  <si>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</si>
  <si>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</si>
  <si>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</si>
  <si>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</si>
  <si>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</si>
  <si>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</si>
  <si>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</si>
  <si>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</si>
  <si>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</si>
  <si>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</si>
  <si>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</si>
  <si>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</si>
  <si>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</si>
  <si>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</si>
  <si>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</si>
  <si>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</si>
  <si>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</si>
  <si>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</si>
  <si>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</si>
  <si>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</si>
  <si>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</si>
  <si>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</si>
  <si>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</si>
  <si>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</si>
  <si>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</si>
  <si>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</si>
  <si>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</si>
  <si>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</si>
  <si>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</si>
  <si>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</si>
  <si>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</si>
  <si>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</si>
  <si>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</si>
  <si>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</si>
  <si>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</si>
  <si>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</si>
  <si>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</si>
  <si>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</si>
  <si>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</si>
  <si>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</si>
  <si>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</si>
  <si>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</si>
  <si>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</si>
  <si>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</si>
  <si>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</si>
  <si>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</si>
  <si>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</si>
  <si>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</si>
  <si>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</si>
  <si>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Birim Fiyat 
</t>
    </r>
    <r>
      <rPr>
        <b/>
        <sz val="11"/>
        <rFont val="Arial"/>
        <family val="2"/>
        <charset val="162"/>
      </rPr>
      <t>Değişimi</t>
    </r>
  </si>
  <si>
    <t>Değişim Sıralaması</t>
  </si>
  <si>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</si>
  <si>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</si>
  <si>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</si>
  <si>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0,723624 x 1000
8250 x 0,93</t>
  </si>
  <si>
    <r>
      <t>0,727145 x 1000</t>
    </r>
    <r>
      <rPr>
        <vertAlign val="superscript"/>
        <sz val="11"/>
        <rFont val="Arial"/>
        <family val="2"/>
      </rPr>
      <t xml:space="preserve">
</t>
    </r>
    <r>
      <rPr>
        <sz val="11"/>
        <rFont val="Arial"/>
        <family val="2"/>
      </rPr>
      <t xml:space="preserve">8.250 x 0,93 </t>
    </r>
  </si>
  <si>
    <t>0,786615 x 1000
8250 x 0,93</t>
  </si>
  <si>
    <t xml:space="preserve">1,466707 x 1000
8250 x 0,93 </t>
  </si>
  <si>
    <t xml:space="preserve">1,540425 x 1000
8250 x 0,93 </t>
  </si>
  <si>
    <r>
      <t>5,969868 x 1000</t>
    </r>
    <r>
      <rPr>
        <vertAlign val="superscript"/>
        <sz val="11"/>
        <rFont val="Arial"/>
        <family val="2"/>
      </rPr>
      <t xml:space="preserve">
</t>
    </r>
    <r>
      <rPr>
        <sz val="11"/>
        <rFont val="Arial"/>
        <family val="2"/>
      </rPr>
      <t>11,000 x 0,90</t>
    </r>
  </si>
  <si>
    <r>
      <t xml:space="preserve">( 18 Ocak 2017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</si>
  <si>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18 Ocak 2017
</t>
    </r>
    <r>
      <rPr>
        <sz val="14"/>
        <rFont val="Arial"/>
        <family val="2"/>
        <charset val="162"/>
      </rPr>
      <t>Tarihindeki
Birim Fiyat</t>
    </r>
  </si>
  <si>
    <r>
      <t>18 Ocak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</si>
  <si>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17 Ocak </t>
    </r>
    <r>
      <rPr>
        <b/>
        <sz val="16"/>
        <rFont val="Arial"/>
        <family val="2"/>
        <charset val="162"/>
      </rPr>
      <t>2017</t>
    </r>
    <r>
      <rPr>
        <sz val="12"/>
        <rFont val="Arial"/>
        <family val="2"/>
        <charset val="162"/>
      </rPr>
      <t xml:space="preserve"> tarihinde</t>
    </r>
  </si>
  <si>
    <r>
      <t xml:space="preserve">18 Ocak </t>
    </r>
    <r>
      <rPr>
        <b/>
        <sz val="16"/>
        <rFont val="Arial"/>
        <family val="2"/>
        <charset val="162"/>
      </rPr>
      <t>2016</t>
    </r>
    <r>
      <rPr>
        <sz val="12"/>
        <rFont val="Arial"/>
        <family val="2"/>
        <charset val="162"/>
      </rPr>
      <t xml:space="preserve"> tarihinde</t>
    </r>
  </si>
  <si>
    <r>
      <t xml:space="preserve">3. </t>
    </r>
    <r>
      <rPr>
        <b/>
        <sz val="11"/>
        <rFont val="Arial"/>
        <family val="2"/>
        <charset val="162"/>
      </rPr>
      <t>Doğalgaz</t>
    </r>
    <r>
      <rPr>
        <sz val="11"/>
        <rFont val="Arial"/>
        <family val="2"/>
      </rPr>
      <t xml:space="preserve"> fiyatları  01 Ocak 2017 tarinde yayınlanan, 18 Ocak 2017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</si>
  <si>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18 Ocak 2017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</si>
  <si>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Ocak 2017 tarihinde yayınlanan, 18 Ocak 2017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</si>
  <si>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03 Ocak 2017 tarihinde yayınlanan, 18 Ocak 2017 tarihinde geçerli olan </t>
    </r>
    <r>
      <rPr>
        <b/>
        <sz val="11"/>
        <rFont val="Arial"/>
        <family val="2"/>
        <charset val="162"/>
      </rPr>
      <t>AYGAZ ve İPRAGAZ</t>
    </r>
    <r>
      <rPr>
        <sz val="11"/>
        <rFont val="Arial"/>
        <family val="2"/>
      </rPr>
      <t xml:space="preserve"> fiyat sirkülerlerinden alınmış fiyatların ortalamasıdır. 45 kg.lık sanayi tüpünün KDV dahil 317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</si>
  <si>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2017 tarihinde yayınlanan, 18 Ocak 2017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</si>
  <si>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18 Ocak 2017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</si>
  <si>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18 Ocak 2017 tarihinde geçerli olan </t>
    </r>
    <r>
      <rPr>
        <b/>
        <sz val="11"/>
        <rFont val="Arial"/>
        <family val="2"/>
        <charset val="162"/>
      </rPr>
      <t>TKİ - ELİ'</t>
    </r>
    <r>
      <rPr>
        <sz val="11"/>
        <rFont val="Arial"/>
        <family val="2"/>
      </rPr>
      <t>nin 01 Ocak 2017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</si>
  <si>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18 Ocak 2017 tarihinde geçerli olan; ceviz tipi linyit için nakliye ücreti ve KDV dahil bayi satış fiyatı 25 TL/ 25kg.torba veya 1040 TL/ton'dur.</t>
    </r>
  </si>
  <si>
    <t>0,523000 x 1000
4.932 x 0.65</t>
  </si>
  <si>
    <t xml:space="preserve">0,758150 x 1000
8250 x 0,93 </t>
  </si>
  <si>
    <t xml:space="preserve">0,774565x 1000
8250 x 0,93 </t>
  </si>
  <si>
    <t xml:space="preserve">0,834035 x 1000
8250 x 0,93 </t>
  </si>
  <si>
    <t xml:space="preserve">0,923653 x 1000
8250 x 0,93 </t>
  </si>
  <si>
    <t xml:space="preserve">0,745559 x 1000
8250 x 0,93 </t>
  </si>
  <si>
    <t xml:space="preserve">0,756458 x 1000
8250 x 0,93 </t>
  </si>
  <si>
    <t xml:space="preserve">0,769367 x 1000
8250 x 0,93 </t>
  </si>
  <si>
    <t xml:space="preserve">0,773269 x 1000
8250 x 0,93 </t>
  </si>
  <si>
    <t xml:space="preserve">0,7537094 x 1000
8250 x 0,93 </t>
  </si>
  <si>
    <t xml:space="preserve">0,918787 x 1000
8250 x 0,93 </t>
  </si>
  <si>
    <t xml:space="preserve">0,978257 x 1000
8250 x 0,93 </t>
  </si>
  <si>
    <t xml:space="preserve">0,766892 x 1000
8250 x 0,93 </t>
  </si>
  <si>
    <t xml:space="preserve">0,826311 x 1000
8250 x 0,93 </t>
  </si>
  <si>
    <t xml:space="preserve">0,828837 x 1000
8250 x 0,93 </t>
  </si>
  <si>
    <t xml:space="preserve">0,874220 x 1000
8250 x 0,93 </t>
  </si>
  <si>
    <t>0,333250 x 1000
4.724 x 0,65</t>
  </si>
  <si>
    <t xml:space="preserve">0,761855 x 1000
8250 x 0,93 </t>
  </si>
  <si>
    <t xml:space="preserve">0,873454 x 1000
8250 x 0,93 </t>
  </si>
  <si>
    <t xml:space="preserve">0,932924 x 1000
8250 x 0,93 </t>
  </si>
  <si>
    <t>1,898305 x 1000
9,562 x 0,80</t>
  </si>
  <si>
    <r>
      <t>4,713670 x 1000</t>
    </r>
    <r>
      <rPr>
        <vertAlign val="superscript"/>
        <sz val="11"/>
        <rFont val="Arial"/>
        <family val="2"/>
      </rPr>
      <t xml:space="preserve">
</t>
    </r>
    <r>
      <rPr>
        <sz val="11"/>
        <rFont val="Arial"/>
        <family val="2"/>
      </rPr>
      <t>10,256 x 0,84</t>
    </r>
  </si>
  <si>
    <r>
      <t>4,443498 x 1000</t>
    </r>
    <r>
      <rPr>
        <vertAlign val="superscript"/>
        <sz val="11"/>
        <rFont val="Arial"/>
        <family val="2"/>
      </rPr>
      <t xml:space="preserve">
</t>
    </r>
    <r>
      <rPr>
        <sz val="11"/>
        <rFont val="Arial"/>
        <family val="2"/>
      </rPr>
      <t>11,000 x 0,92</t>
    </r>
  </si>
  <si>
    <r>
      <t>4,887848 x 1000</t>
    </r>
    <r>
      <rPr>
        <vertAlign val="superscript"/>
        <sz val="11"/>
        <rFont val="Arial"/>
        <family val="2"/>
      </rPr>
      <t xml:space="preserve">
</t>
    </r>
    <r>
      <rPr>
        <sz val="11"/>
        <rFont val="Arial"/>
        <family val="2"/>
      </rPr>
      <t>11,000 x 0,92</t>
    </r>
  </si>
  <si>
    <r>
      <t>5,272035 x 1000</t>
    </r>
    <r>
      <rPr>
        <vertAlign val="superscript"/>
        <sz val="11"/>
        <rFont val="Arial"/>
        <family val="2"/>
      </rPr>
      <t xml:space="preserve">
</t>
    </r>
    <r>
      <rPr>
        <sz val="11"/>
        <rFont val="Arial"/>
        <family val="2"/>
      </rPr>
      <t>11,100 x 0,92</t>
    </r>
  </si>
  <si>
    <r>
      <t>0,302412 x 1000</t>
    </r>
    <r>
      <rPr>
        <vertAlign val="superscript"/>
        <sz val="11"/>
        <rFont val="Arial"/>
        <family val="2"/>
      </rPr>
      <t xml:space="preserve">
</t>
    </r>
    <r>
      <rPr>
        <sz val="11"/>
        <rFont val="Arial"/>
        <family val="2"/>
      </rPr>
      <t>860 x 0,99</t>
    </r>
  </si>
  <si>
    <r>
      <rPr>
        <b/>
        <sz val="14"/>
        <rFont val="Arial"/>
        <family val="2"/>
        <charset val="162"/>
      </rPr>
      <t>26 Ocak 2016</t>
    </r>
    <r>
      <rPr>
        <sz val="14"/>
        <rFont val="Arial"/>
        <family val="2"/>
        <charset val="162"/>
      </rPr>
      <t xml:space="preserve">
Tarihindeki 
Birim Fiyatları </t>
    </r>
  </si>
  <si>
    <t>18 Ocak 2017
26 Ocak 2016</t>
  </si>
  <si>
    <t>0,881356 x 1000
7.000 x 0,65</t>
  </si>
</sst>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35">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s>
  <fills count="3">
    <fill>
      <patternFill patternType="none"/>
    </fill>
    <fill>
      <patternFill patternType="gray125"/>
    </fill>
    <fill>
      <patternFill patternType="solid">
        <fgColor indexed="9"/>
        <bgColor indexed="64"/>
      </patternFill>
    </fill>
  </fills>
  <borders count="77">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56">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9" fillId="0" borderId="36"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18" fillId="2" borderId="23"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165" fontId="22" fillId="2" borderId="31"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0" fontId="33" fillId="0" borderId="70" xfId="0" applyFont="1" applyFill="1" applyBorder="1" applyAlignment="1">
      <alignment horizontal="center" vertical="center"/>
    </xf>
    <xf numFmtId="0" fontId="33" fillId="0" borderId="71" xfId="0" applyFont="1" applyFill="1" applyBorder="1" applyAlignment="1">
      <alignment horizontal="center" vertical="center"/>
    </xf>
    <xf numFmtId="0" fontId="33" fillId="0" borderId="72" xfId="0" applyFont="1" applyFill="1" applyBorder="1" applyAlignment="1">
      <alignment horizontal="center" vertical="center"/>
    </xf>
    <xf numFmtId="0" fontId="6" fillId="0" borderId="42" xfId="0" applyFont="1" applyFill="1" applyBorder="1" applyAlignment="1">
      <alignment horizontal="left" vertical="center" wrapText="1"/>
    </xf>
    <xf numFmtId="0" fontId="6" fillId="0" borderId="43" xfId="0" applyFont="1" applyFill="1" applyBorder="1" applyAlignment="1">
      <alignment horizontal="left" vertical="center"/>
    </xf>
    <xf numFmtId="0" fontId="6" fillId="0" borderId="44" xfId="0" applyFont="1" applyFill="1" applyBorder="1" applyAlignment="1">
      <alignment horizontal="left" vertical="center"/>
    </xf>
    <xf numFmtId="0" fontId="19" fillId="0" borderId="42" xfId="0" applyFont="1" applyFill="1" applyBorder="1" applyAlignment="1">
      <alignment horizontal="left" vertical="center" wrapText="1"/>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4" fillId="0" borderId="59"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39"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7" fillId="0" borderId="50" xfId="0" applyFont="1" applyFill="1" applyBorder="1" applyAlignment="1">
      <alignment horizontal="center" vertical="center" wrapText="1"/>
    </xf>
    <xf numFmtId="0" fontId="17" fillId="0" borderId="73" xfId="0" applyFont="1" applyFill="1" applyBorder="1" applyAlignment="1">
      <alignment horizontal="center" vertical="center" wrapText="1"/>
    </xf>
    <xf numFmtId="0" fontId="17" fillId="0" borderId="70"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26" fillId="0" borderId="63" xfId="0" applyFont="1" applyFill="1" applyBorder="1" applyAlignment="1">
      <alignment horizontal="center" vertical="center" wrapText="1"/>
    </xf>
    <xf numFmtId="0" fontId="20" fillId="0" borderId="64"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6" xfId="0"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22" fillId="0" borderId="67"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8" xfId="0" applyFont="1" applyFill="1" applyBorder="1" applyAlignment="1">
      <alignment horizontal="center" vertical="center" wrapText="1"/>
    </xf>
    <xf numFmtId="0" fontId="17" fillId="0" borderId="69" xfId="0" applyFont="1" applyFill="1" applyBorder="1" applyAlignment="1">
      <alignment horizontal="center" vertical="center" wrapText="1"/>
    </xf>
    <xf numFmtId="167" fontId="20" fillId="0" borderId="63" xfId="0" applyNumberFormat="1" applyFont="1" applyFill="1" applyBorder="1" applyAlignment="1">
      <alignment horizontal="center" vertical="center" wrapText="1"/>
    </xf>
    <xf numFmtId="167" fontId="17" fillId="0" borderId="67"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4" xfId="0" applyFont="1" applyFill="1" applyBorder="1" applyAlignment="1">
      <alignment horizontal="center" vertical="center" wrapText="1"/>
    </xf>
    <xf numFmtId="0" fontId="17" fillId="0" borderId="36" xfId="0" applyFont="1" applyFill="1" applyBorder="1" applyAlignment="1">
      <alignment horizontal="center" vertical="center" wrapText="1"/>
    </xf>
    <xf numFmtId="9" fontId="29" fillId="0" borderId="47"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xf numFmtId="0" fontId="32" fillId="0" borderId="46" xfId="0" applyFont="1" applyFill="1" applyBorder="1" applyAlignment="1">
      <alignment horizontal="left" vertical="center" wrapText="1"/>
    </xf>
    <xf numFmtId="0" fontId="32" fillId="0" borderId="53" xfId="0" applyFont="1" applyFill="1" applyBorder="1" applyAlignment="1">
      <alignment horizontal="left" vertical="center" wrapText="1"/>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wrapText="1"/>
    </xf>
    <xf numFmtId="0" fontId="14" fillId="0" borderId="47" xfId="0" applyFont="1" applyFill="1" applyBorder="1" applyAlignment="1">
      <alignment horizontal="center"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30" fillId="0" borderId="59"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50"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39" xfId="0" applyNumberFormat="1"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7" xfId="0" applyFont="1" applyFill="1" applyBorder="1" applyAlignment="1">
      <alignment horizontal="center" vertical="center" wrapText="1"/>
    </xf>
    <xf numFmtId="0" fontId="17" fillId="0" borderId="38" xfId="0" applyFont="1" applyFill="1" applyBorder="1" applyAlignment="1">
      <alignment horizontal="center" vertical="center" wrapText="1"/>
    </xf>
    <xf numFmtId="0" fontId="6" fillId="0" borderId="39" xfId="0" applyFont="1" applyFill="1" applyBorder="1" applyAlignment="1">
      <alignment horizontal="left" vertical="center" wrapText="1"/>
    </xf>
    <xf numFmtId="0" fontId="6" fillId="0" borderId="40" xfId="0" applyFont="1" applyFill="1" applyBorder="1" applyAlignment="1">
      <alignment horizontal="left" vertical="center"/>
    </xf>
    <xf numFmtId="0" fontId="6" fillId="0" borderId="41" xfId="0" applyFont="1" applyFill="1" applyBorder="1" applyAlignment="1">
      <alignment horizontal="left" vertical="center"/>
    </xf>
    <xf numFmtId="167" fontId="32" fillId="0" borderId="45" xfId="0" applyNumberFormat="1" applyFont="1" applyFill="1" applyBorder="1" applyAlignment="1">
      <alignment horizontal="right" vertical="center"/>
    </xf>
    <xf numFmtId="167" fontId="32" fillId="0" borderId="46" xfId="0" applyNumberFormat="1" applyFont="1" applyFill="1" applyBorder="1" applyAlignment="1">
      <alignment horizontal="right" vertical="center"/>
    </xf>
    <xf numFmtId="166" fontId="32" fillId="0" borderId="47" xfId="0" applyNumberFormat="1" applyFont="1" applyFill="1" applyBorder="1" applyAlignment="1">
      <alignment horizontal="right" vertical="center" wrapText="1"/>
    </xf>
    <xf numFmtId="166" fontId="32" fillId="0" borderId="48" xfId="0" applyNumberFormat="1" applyFont="1" applyFill="1" applyBorder="1" applyAlignment="1">
      <alignment horizontal="right" vertical="center" wrapText="1"/>
    </xf>
    <xf numFmtId="0" fontId="32" fillId="0" borderId="48" xfId="0" applyFont="1" applyFill="1" applyBorder="1" applyAlignment="1">
      <alignment horizontal="left" vertical="center" wrapText="1"/>
    </xf>
    <xf numFmtId="0" fontId="32" fillId="0" borderId="49" xfId="0" applyFont="1" applyFill="1" applyBorder="1" applyAlignment="1">
      <alignment horizontal="left" vertical="center" wrapText="1"/>
    </xf>
    <xf numFmtId="167" fontId="32" fillId="0" borderId="47" xfId="0" applyNumberFormat="1" applyFont="1" applyFill="1" applyBorder="1" applyAlignment="1">
      <alignment horizontal="right" vertical="center"/>
    </xf>
    <xf numFmtId="167" fontId="32" fillId="0" borderId="48" xfId="0" applyNumberFormat="1" applyFont="1" applyFill="1" applyBorder="1" applyAlignment="1">
      <alignment horizontal="right" vertical="center"/>
    </xf>
    <xf numFmtId="0" fontId="12" fillId="0" borderId="50" xfId="0" applyFont="1" applyFill="1" applyBorder="1" applyAlignment="1">
      <alignment horizontal="left"/>
    </xf>
    <xf numFmtId="0" fontId="12" fillId="0" borderId="51" xfId="0" applyFont="1" applyFill="1" applyBorder="1" applyAlignment="1">
      <alignment horizontal="left"/>
    </xf>
    <xf numFmtId="0" fontId="12" fillId="0" borderId="52" xfId="0" applyFont="1" applyFill="1" applyBorder="1" applyAlignment="1">
      <alignment horizontal="left"/>
    </xf>
    <xf numFmtId="0" fontId="14" fillId="0" borderId="54" xfId="0" applyFont="1" applyFill="1" applyBorder="1" applyAlignment="1">
      <alignment horizontal="center" vertical="center" wrapText="1"/>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166" fontId="32" fillId="0" borderId="45" xfId="0" applyNumberFormat="1" applyFont="1" applyFill="1" applyBorder="1" applyAlignment="1">
      <alignment horizontal="right" vertical="center" wrapText="1"/>
    </xf>
    <xf numFmtId="166" fontId="32" fillId="0" borderId="46" xfId="0" applyNumberFormat="1" applyFont="1" applyFill="1" applyBorder="1" applyAlignment="1">
      <alignment horizontal="right" vertical="center" wrapText="1"/>
    </xf>
    <xf numFmtId="9" fontId="29" fillId="0" borderId="45" xfId="0" applyNumberFormat="1" applyFont="1" applyFill="1" applyBorder="1" applyAlignment="1">
      <alignment horizontal="center" vertical="center"/>
    </xf>
    <xf numFmtId="9" fontId="29" fillId="0" borderId="57"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257175</xdr:colOff>
      <xdr:row>34</xdr:row>
      <xdr:rowOff>0</xdr:rowOff>
    </xdr:from>
    <xdr:to>
      <xdr:col>7</xdr:col>
      <xdr:colOff>952500</xdr:colOff>
      <xdr:row>34</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16</xdr:row>
      <xdr:rowOff>219075</xdr:rowOff>
    </xdr:from>
    <xdr:to>
      <xdr:col>7</xdr:col>
      <xdr:colOff>923925</xdr:colOff>
      <xdr:row>16</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238125</xdr:colOff>
      <xdr:row>29</xdr:row>
      <xdr:rowOff>228600</xdr:rowOff>
    </xdr:from>
    <xdr:to>
      <xdr:col>7</xdr:col>
      <xdr:colOff>952500</xdr:colOff>
      <xdr:row>29</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34</xdr:row>
      <xdr:rowOff>0</xdr:rowOff>
    </xdr:from>
    <xdr:to>
      <xdr:col>7</xdr:col>
      <xdr:colOff>933450</xdr:colOff>
      <xdr:row>34</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238125</xdr:colOff>
      <xdr:row>28</xdr:row>
      <xdr:rowOff>238125</xdr:rowOff>
    </xdr:from>
    <xdr:to>
      <xdr:col>7</xdr:col>
      <xdr:colOff>923925</xdr:colOff>
      <xdr:row>28</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180975</xdr:colOff>
      <xdr:row>35</xdr:row>
      <xdr:rowOff>219075</xdr:rowOff>
    </xdr:from>
    <xdr:to>
      <xdr:col>7</xdr:col>
      <xdr:colOff>904875</xdr:colOff>
      <xdr:row>35</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36</xdr:row>
      <xdr:rowOff>257175</xdr:rowOff>
    </xdr:from>
    <xdr:to>
      <xdr:col>7</xdr:col>
      <xdr:colOff>933450</xdr:colOff>
      <xdr:row>36</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238125</xdr:colOff>
      <xdr:row>20</xdr:row>
      <xdr:rowOff>238125</xdr:rowOff>
    </xdr:from>
    <xdr:to>
      <xdr:col>7</xdr:col>
      <xdr:colOff>933450</xdr:colOff>
      <xdr:row>20</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60" name="Line 29"/>
        <xdr:cNvSpPr>
          <a:spLocks noChangeShapeType="1"/>
        </xdr:cNvSpPr>
      </xdr:nvSpPr>
      <xdr:spPr bwMode="auto">
        <a:xfrm>
          <a:off x="7858125" y="15230475"/>
          <a:ext cx="71437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18</xdr:row>
      <xdr:rowOff>219075</xdr:rowOff>
    </xdr:from>
    <xdr:to>
      <xdr:col>7</xdr:col>
      <xdr:colOff>942975</xdr:colOff>
      <xdr:row>18</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238125</xdr:colOff>
      <xdr:row>22</xdr:row>
      <xdr:rowOff>238125</xdr:rowOff>
    </xdr:from>
    <xdr:to>
      <xdr:col>7</xdr:col>
      <xdr:colOff>933450</xdr:colOff>
      <xdr:row>22</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21</xdr:row>
      <xdr:rowOff>228600</xdr:rowOff>
    </xdr:from>
    <xdr:to>
      <xdr:col>7</xdr:col>
      <xdr:colOff>962025</xdr:colOff>
      <xdr:row>21</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29</xdr:row>
      <xdr:rowOff>0</xdr:rowOff>
    </xdr:from>
    <xdr:to>
      <xdr:col>7</xdr:col>
      <xdr:colOff>914400</xdr:colOff>
      <xdr:row>29</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29</xdr:row>
      <xdr:rowOff>0</xdr:rowOff>
    </xdr:from>
    <xdr:to>
      <xdr:col>7</xdr:col>
      <xdr:colOff>923925</xdr:colOff>
      <xdr:row>29</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276225</xdr:colOff>
      <xdr:row>17</xdr:row>
      <xdr:rowOff>228600</xdr:rowOff>
    </xdr:from>
    <xdr:to>
      <xdr:col>7</xdr:col>
      <xdr:colOff>971550</xdr:colOff>
      <xdr:row>17</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S53"/>
  <sheetViews>
    <sheetView showGridLines="0" tabSelected="1" topLeftCell="A13" zoomScale="75" zoomScaleNormal="75" zoomScaleSheetLayoutView="75" workbookViewId="0">
      <selection activeCell="J5" sqref="J5"/>
    </sheetView>
  </sheetViews>
  <sheetFormatPr defaultRowHeight="12.75"/>
  <cols>
    <col min="1" max="1" width="4.28515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6" width="9.140625" style="22"/>
    <col min="17" max="17" width="11" style="22" customWidth="1"/>
    <col min="18" max="18" width="9.140625" style="22"/>
    <col min="19" max="19" width="10.42578125" style="22" customWidth="1"/>
    <col min="20" max="16384" width="9.140625" style="22"/>
  </cols>
  <sheetData>
    <row r="1" spans="1:14" s="5" customFormat="1" ht="31.5" customHeight="1">
      <c r="A1" s="130" t="s">
        <v>64</v>
      </c>
      <c r="B1" s="131"/>
      <c r="C1" s="131"/>
      <c r="D1" s="131"/>
      <c r="E1" s="131"/>
      <c r="F1" s="131"/>
      <c r="G1" s="131"/>
      <c r="H1" s="131"/>
      <c r="I1" s="131"/>
      <c r="J1" s="131"/>
      <c r="K1" s="131"/>
      <c r="L1" s="131"/>
      <c r="M1" s="131"/>
      <c r="N1" s="132"/>
    </row>
    <row r="2" spans="1:14" s="5" customFormat="1" ht="24" customHeight="1" thickBot="1">
      <c r="A2" s="74" t="s">
        <v>83</v>
      </c>
      <c r="B2" s="75"/>
      <c r="C2" s="75"/>
      <c r="D2" s="75"/>
      <c r="E2" s="75"/>
      <c r="F2" s="75"/>
      <c r="G2" s="75"/>
      <c r="H2" s="75"/>
      <c r="I2" s="75"/>
      <c r="J2" s="75"/>
      <c r="K2" s="75"/>
      <c r="L2" s="75"/>
      <c r="M2" s="75"/>
      <c r="N2" s="76"/>
    </row>
    <row r="3" spans="1:14" s="6" customFormat="1" ht="39" customHeight="1">
      <c r="A3" s="89" t="s">
        <v>11</v>
      </c>
      <c r="B3" s="90"/>
      <c r="C3" s="133" t="s">
        <v>17</v>
      </c>
      <c r="D3" s="93" t="s">
        <v>15</v>
      </c>
      <c r="E3" s="101" t="s">
        <v>84</v>
      </c>
      <c r="F3" s="101"/>
      <c r="G3" s="103" t="s">
        <v>62</v>
      </c>
      <c r="H3" s="105" t="s">
        <v>85</v>
      </c>
      <c r="I3" s="106"/>
      <c r="J3" s="109" t="s">
        <v>63</v>
      </c>
      <c r="K3" s="95" t="s">
        <v>122</v>
      </c>
      <c r="L3" s="96"/>
      <c r="M3" s="99" t="s">
        <v>123</v>
      </c>
      <c r="N3" s="100"/>
    </row>
    <row r="4" spans="1:14" s="6" customFormat="1" ht="36" customHeight="1" thickBot="1">
      <c r="A4" s="91"/>
      <c r="B4" s="92"/>
      <c r="C4" s="134"/>
      <c r="D4" s="94"/>
      <c r="E4" s="102"/>
      <c r="F4" s="102"/>
      <c r="G4" s="104"/>
      <c r="H4" s="107"/>
      <c r="I4" s="108"/>
      <c r="J4" s="110"/>
      <c r="K4" s="97"/>
      <c r="L4" s="98"/>
      <c r="M4" s="37" t="s">
        <v>72</v>
      </c>
      <c r="N4" s="65" t="s">
        <v>73</v>
      </c>
    </row>
    <row r="5" spans="1:14" s="6" customFormat="1" ht="37.5" customHeight="1">
      <c r="A5" s="59">
        <v>1</v>
      </c>
      <c r="B5" s="1" t="s">
        <v>51</v>
      </c>
      <c r="C5" s="14" t="s">
        <v>19</v>
      </c>
      <c r="D5" s="15" t="s">
        <v>10</v>
      </c>
      <c r="E5" s="67">
        <v>0.72362400000000004</v>
      </c>
      <c r="F5" s="32" t="s">
        <v>13</v>
      </c>
      <c r="G5" s="2">
        <v>0.93</v>
      </c>
      <c r="H5" s="16" t="s">
        <v>77</v>
      </c>
      <c r="I5" s="29">
        <f t="shared" ref="I5:I20" si="0">(E5*1000)/(8250*0.93)</f>
        <v>9.4313978494623654E-2</v>
      </c>
      <c r="J5" s="31">
        <f>+(I5/$I$5)*100</f>
        <v>100</v>
      </c>
      <c r="K5" s="66">
        <v>0.80147100000000004</v>
      </c>
      <c r="L5" s="17" t="s">
        <v>20</v>
      </c>
      <c r="M5" s="4">
        <f t="shared" ref="M5:M20" si="1">+(E5/K5)-1</f>
        <v>-9.7130151933132902E-2</v>
      </c>
      <c r="N5" s="60">
        <v>1</v>
      </c>
    </row>
    <row r="6" spans="1:14" s="6" customFormat="1" ht="34.5">
      <c r="A6" s="61">
        <v>2</v>
      </c>
      <c r="B6" s="7" t="s">
        <v>54</v>
      </c>
      <c r="C6" s="8" t="s">
        <v>19</v>
      </c>
      <c r="D6" s="9" t="s">
        <v>10</v>
      </c>
      <c r="E6" s="67">
        <v>0.72714500000000004</v>
      </c>
      <c r="F6" s="33" t="s">
        <v>13</v>
      </c>
      <c r="G6" s="10">
        <v>0.93</v>
      </c>
      <c r="H6" s="11" t="s">
        <v>78</v>
      </c>
      <c r="I6" s="30">
        <f t="shared" si="0"/>
        <v>9.4772890192245038E-2</v>
      </c>
      <c r="J6" s="31">
        <f t="shared" ref="J6:J37" si="2">+(I6/$I$5)*100</f>
        <v>100.48657866516312</v>
      </c>
      <c r="K6" s="66">
        <v>0.80538299999999996</v>
      </c>
      <c r="L6" s="12" t="s">
        <v>20</v>
      </c>
      <c r="M6" s="13">
        <f t="shared" si="1"/>
        <v>-9.7143843363964644E-2</v>
      </c>
      <c r="N6" s="62">
        <v>1</v>
      </c>
    </row>
    <row r="7" spans="1:14" s="6" customFormat="1" ht="34.5">
      <c r="A7" s="59">
        <v>3</v>
      </c>
      <c r="B7" s="36" t="s">
        <v>59</v>
      </c>
      <c r="C7" s="14" t="s">
        <v>22</v>
      </c>
      <c r="D7" s="15" t="s">
        <v>10</v>
      </c>
      <c r="E7" s="67">
        <v>0.74555899999999997</v>
      </c>
      <c r="F7" s="32" t="s">
        <v>13</v>
      </c>
      <c r="G7" s="2">
        <v>0.93</v>
      </c>
      <c r="H7" s="3" t="s">
        <v>101</v>
      </c>
      <c r="I7" s="29">
        <f t="shared" si="0"/>
        <v>9.7172890192245023E-2</v>
      </c>
      <c r="J7" s="31">
        <f t="shared" si="2"/>
        <v>103.03127038351407</v>
      </c>
      <c r="K7" s="66">
        <v>0.822689</v>
      </c>
      <c r="L7" s="17" t="s">
        <v>20</v>
      </c>
      <c r="M7" s="4">
        <f t="shared" si="1"/>
        <v>-9.3753532622898872E-2</v>
      </c>
      <c r="N7" s="60">
        <v>2</v>
      </c>
    </row>
    <row r="8" spans="1:14" s="6" customFormat="1" ht="34.5">
      <c r="A8" s="59">
        <v>4</v>
      </c>
      <c r="B8" s="1" t="s">
        <v>68</v>
      </c>
      <c r="C8" s="14" t="s">
        <v>21</v>
      </c>
      <c r="D8" s="15" t="s">
        <v>10</v>
      </c>
      <c r="E8" s="67">
        <v>0.75370899999999996</v>
      </c>
      <c r="F8" s="32" t="s">
        <v>13</v>
      </c>
      <c r="G8" s="2">
        <v>0.93</v>
      </c>
      <c r="H8" s="3" t="s">
        <v>105</v>
      </c>
      <c r="I8" s="29">
        <f>(E8*1000)/(8250*0.93)</f>
        <v>9.8235125448028662E-2</v>
      </c>
      <c r="J8" s="31">
        <f>+(I8/$I$5)*100</f>
        <v>104.15754590781951</v>
      </c>
      <c r="K8" s="66">
        <v>0.82772500000000004</v>
      </c>
      <c r="L8" s="17" t="s">
        <v>20</v>
      </c>
      <c r="M8" s="4">
        <f>+(E8/K8)-1</f>
        <v>-8.9421003352562867E-2</v>
      </c>
      <c r="N8" s="60">
        <v>6</v>
      </c>
    </row>
    <row r="9" spans="1:14" s="6" customFormat="1" ht="34.5">
      <c r="A9" s="61">
        <v>5</v>
      </c>
      <c r="B9" s="36" t="s">
        <v>57</v>
      </c>
      <c r="C9" s="14" t="s">
        <v>22</v>
      </c>
      <c r="D9" s="15" t="s">
        <v>10</v>
      </c>
      <c r="E9" s="67">
        <v>0.75645799999999996</v>
      </c>
      <c r="F9" s="32" t="s">
        <v>13</v>
      </c>
      <c r="G9" s="2">
        <v>0.93</v>
      </c>
      <c r="H9" s="3" t="s">
        <v>102</v>
      </c>
      <c r="I9" s="29">
        <f t="shared" si="0"/>
        <v>9.859341805148257E-2</v>
      </c>
      <c r="J9" s="31">
        <f t="shared" si="2"/>
        <v>104.53743933313433</v>
      </c>
      <c r="K9" s="66">
        <v>0.83292999999999995</v>
      </c>
      <c r="L9" s="17" t="s">
        <v>20</v>
      </c>
      <c r="M9" s="4">
        <f t="shared" si="1"/>
        <v>-9.1810836444839339E-2</v>
      </c>
      <c r="N9" s="60">
        <v>3</v>
      </c>
    </row>
    <row r="10" spans="1:14" s="6" customFormat="1" ht="34.5">
      <c r="A10" s="59">
        <v>6</v>
      </c>
      <c r="B10" s="36" t="s">
        <v>67</v>
      </c>
      <c r="C10" s="14" t="s">
        <v>24</v>
      </c>
      <c r="D10" s="15" t="s">
        <v>10</v>
      </c>
      <c r="E10" s="67">
        <v>0.75814999999999999</v>
      </c>
      <c r="F10" s="32" t="s">
        <v>13</v>
      </c>
      <c r="G10" s="2">
        <v>0.93</v>
      </c>
      <c r="H10" s="3" t="s">
        <v>97</v>
      </c>
      <c r="I10" s="29">
        <f t="shared" si="0"/>
        <v>9.8813945910720097E-2</v>
      </c>
      <c r="J10" s="31">
        <f t="shared" si="2"/>
        <v>104.77126242357909</v>
      </c>
      <c r="K10" s="70">
        <v>0.81628500000000004</v>
      </c>
      <c r="L10" s="17" t="s">
        <v>20</v>
      </c>
      <c r="M10" s="4">
        <f t="shared" si="1"/>
        <v>-7.1218998266536881E-2</v>
      </c>
      <c r="N10" s="60">
        <v>11</v>
      </c>
    </row>
    <row r="11" spans="1:14" s="6" customFormat="1" ht="34.5">
      <c r="A11" s="59">
        <v>7</v>
      </c>
      <c r="B11" s="1" t="s">
        <v>60</v>
      </c>
      <c r="C11" s="14" t="s">
        <v>23</v>
      </c>
      <c r="D11" s="15" t="s">
        <v>10</v>
      </c>
      <c r="E11" s="67">
        <v>0.76185496239999995</v>
      </c>
      <c r="F11" s="32" t="s">
        <v>13</v>
      </c>
      <c r="G11" s="2">
        <v>0.93</v>
      </c>
      <c r="H11" s="3" t="s">
        <v>113</v>
      </c>
      <c r="I11" s="29">
        <f t="shared" si="0"/>
        <v>9.9296834460736394E-2</v>
      </c>
      <c r="J11" s="31">
        <f t="shared" si="2"/>
        <v>105.28326346279285</v>
      </c>
      <c r="K11" s="66">
        <v>0.83800300000000005</v>
      </c>
      <c r="L11" s="17" t="s">
        <v>20</v>
      </c>
      <c r="M11" s="4">
        <f t="shared" si="1"/>
        <v>-9.0868454647537233E-2</v>
      </c>
      <c r="N11" s="60">
        <v>4</v>
      </c>
    </row>
    <row r="12" spans="1:14" s="6" customFormat="1" ht="34.5">
      <c r="A12" s="61">
        <v>8</v>
      </c>
      <c r="B12" s="7" t="s">
        <v>66</v>
      </c>
      <c r="C12" s="14" t="s">
        <v>42</v>
      </c>
      <c r="D12" s="15" t="s">
        <v>10</v>
      </c>
      <c r="E12" s="67">
        <v>0.76689200000000002</v>
      </c>
      <c r="F12" s="32" t="s">
        <v>13</v>
      </c>
      <c r="G12" s="2">
        <v>0.93</v>
      </c>
      <c r="H12" s="3" t="s">
        <v>108</v>
      </c>
      <c r="I12" s="38">
        <f t="shared" si="0"/>
        <v>9.9953339850114051E-2</v>
      </c>
      <c r="J12" s="31">
        <f t="shared" si="2"/>
        <v>105.97934839087704</v>
      </c>
      <c r="K12" s="66">
        <v>0.84307799999999999</v>
      </c>
      <c r="L12" s="39" t="s">
        <v>20</v>
      </c>
      <c r="M12" s="40">
        <f t="shared" si="1"/>
        <v>-9.0366490407767674E-2</v>
      </c>
      <c r="N12" s="60">
        <v>5</v>
      </c>
    </row>
    <row r="13" spans="1:14" s="6" customFormat="1" ht="34.5">
      <c r="A13" s="59">
        <v>9</v>
      </c>
      <c r="B13" s="36" t="s">
        <v>69</v>
      </c>
      <c r="C13" s="14" t="s">
        <v>22</v>
      </c>
      <c r="D13" s="15" t="s">
        <v>10</v>
      </c>
      <c r="E13" s="67">
        <v>0.76936700000000002</v>
      </c>
      <c r="F13" s="32" t="s">
        <v>13</v>
      </c>
      <c r="G13" s="2">
        <v>0.93</v>
      </c>
      <c r="H13" s="3" t="s">
        <v>103</v>
      </c>
      <c r="I13" s="29">
        <f t="shared" si="0"/>
        <v>0.10027592049527534</v>
      </c>
      <c r="J13" s="31">
        <f t="shared" si="2"/>
        <v>106.32137684764464</v>
      </c>
      <c r="K13" s="66">
        <v>0.84506099999999995</v>
      </c>
      <c r="L13" s="17" t="s">
        <v>20</v>
      </c>
      <c r="M13" s="4">
        <f t="shared" si="1"/>
        <v>-8.957223206372078E-2</v>
      </c>
      <c r="N13" s="60">
        <v>5</v>
      </c>
    </row>
    <row r="14" spans="1:14" s="6" customFormat="1" ht="34.5">
      <c r="A14" s="59">
        <v>10</v>
      </c>
      <c r="B14" s="36" t="s">
        <v>58</v>
      </c>
      <c r="C14" s="14" t="s">
        <v>22</v>
      </c>
      <c r="D14" s="15" t="s">
        <v>10</v>
      </c>
      <c r="E14" s="67">
        <v>0.77326899999999998</v>
      </c>
      <c r="F14" s="32" t="s">
        <v>13</v>
      </c>
      <c r="G14" s="2">
        <v>0.93</v>
      </c>
      <c r="H14" s="3" t="s">
        <v>104</v>
      </c>
      <c r="I14" s="29">
        <f t="shared" si="0"/>
        <v>0.10078449006190941</v>
      </c>
      <c r="J14" s="31">
        <f t="shared" si="2"/>
        <v>106.86060716615258</v>
      </c>
      <c r="K14" s="66">
        <v>0.84872899999999996</v>
      </c>
      <c r="L14" s="17" t="s">
        <v>20</v>
      </c>
      <c r="M14" s="4">
        <f t="shared" si="1"/>
        <v>-8.8909416315455236E-2</v>
      </c>
      <c r="N14" s="60">
        <v>6</v>
      </c>
    </row>
    <row r="15" spans="1:14" s="6" customFormat="1" ht="34.5">
      <c r="A15" s="61">
        <v>11</v>
      </c>
      <c r="B15" s="36" t="s">
        <v>56</v>
      </c>
      <c r="C15" s="14" t="s">
        <v>24</v>
      </c>
      <c r="D15" s="15" t="s">
        <v>10</v>
      </c>
      <c r="E15" s="67">
        <v>0.77456499999999995</v>
      </c>
      <c r="F15" s="32" t="s">
        <v>13</v>
      </c>
      <c r="G15" s="2">
        <v>0.93</v>
      </c>
      <c r="H15" s="3" t="s">
        <v>98</v>
      </c>
      <c r="I15" s="29">
        <f t="shared" si="0"/>
        <v>0.10095340501792113</v>
      </c>
      <c r="J15" s="31">
        <f t="shared" si="2"/>
        <v>107.03970570351451</v>
      </c>
      <c r="K15" s="70">
        <v>0.83299900000000004</v>
      </c>
      <c r="L15" s="17" t="s">
        <v>20</v>
      </c>
      <c r="M15" s="4">
        <f t="shared" si="1"/>
        <v>-7.0148943756235149E-2</v>
      </c>
      <c r="N15" s="60">
        <v>12</v>
      </c>
    </row>
    <row r="16" spans="1:14" s="6" customFormat="1" ht="34.5">
      <c r="A16" s="59">
        <v>12</v>
      </c>
      <c r="B16" s="7" t="s">
        <v>55</v>
      </c>
      <c r="C16" s="14" t="s">
        <v>19</v>
      </c>
      <c r="D16" s="15" t="s">
        <v>10</v>
      </c>
      <c r="E16" s="67">
        <v>0.78661499999999995</v>
      </c>
      <c r="F16" s="32" t="s">
        <v>13</v>
      </c>
      <c r="G16" s="2">
        <v>0.93</v>
      </c>
      <c r="H16" s="16" t="s">
        <v>79</v>
      </c>
      <c r="I16" s="29">
        <f t="shared" si="0"/>
        <v>0.10252394916911046</v>
      </c>
      <c r="J16" s="31">
        <f t="shared" si="2"/>
        <v>108.70493515969622</v>
      </c>
      <c r="K16" s="66">
        <v>0.87146100000000004</v>
      </c>
      <c r="L16" s="17" t="s">
        <v>20</v>
      </c>
      <c r="M16" s="4">
        <f t="shared" si="1"/>
        <v>-9.7360639202442867E-2</v>
      </c>
      <c r="N16" s="60">
        <v>1</v>
      </c>
    </row>
    <row r="17" spans="1:19" s="6" customFormat="1" ht="34.5">
      <c r="A17" s="61">
        <v>13</v>
      </c>
      <c r="B17" s="7" t="s">
        <v>55</v>
      </c>
      <c r="C17" s="14" t="s">
        <v>42</v>
      </c>
      <c r="D17" s="15" t="s">
        <v>10</v>
      </c>
      <c r="E17" s="67">
        <v>0.82631100000000002</v>
      </c>
      <c r="F17" s="32" t="s">
        <v>13</v>
      </c>
      <c r="G17" s="2">
        <v>0.93</v>
      </c>
      <c r="H17" s="3" t="s">
        <v>109</v>
      </c>
      <c r="I17" s="38">
        <f>(E17*1000)/(8250*0.93)</f>
        <v>0.10769775171065495</v>
      </c>
      <c r="J17" s="31">
        <f>+(I17/$I$5)*100</f>
        <v>114.19065702630095</v>
      </c>
      <c r="K17" s="66">
        <v>0.90913699999999997</v>
      </c>
      <c r="L17" s="39" t="s">
        <v>20</v>
      </c>
      <c r="M17" s="40">
        <f>+(E17/K17)-1</f>
        <v>-9.1103981028161862E-2</v>
      </c>
      <c r="N17" s="60">
        <v>4</v>
      </c>
    </row>
    <row r="18" spans="1:19" s="6" customFormat="1" ht="34.5">
      <c r="A18" s="59">
        <v>14</v>
      </c>
      <c r="B18" s="36" t="s">
        <v>53</v>
      </c>
      <c r="C18" s="14" t="s">
        <v>22</v>
      </c>
      <c r="D18" s="15" t="s">
        <v>10</v>
      </c>
      <c r="E18" s="67">
        <v>0.82883700000000005</v>
      </c>
      <c r="F18" s="32" t="s">
        <v>13</v>
      </c>
      <c r="G18" s="2">
        <v>0.93</v>
      </c>
      <c r="H18" s="3" t="s">
        <v>110</v>
      </c>
      <c r="I18" s="29">
        <f>(E18*1000)/(8250*0.93)</f>
        <v>0.10802697947214077</v>
      </c>
      <c r="J18" s="31">
        <f>+(I18/$I$5)*100</f>
        <v>114.53973334217771</v>
      </c>
      <c r="K18" s="66">
        <v>0.91113900000000003</v>
      </c>
      <c r="L18" s="17" t="s">
        <v>20</v>
      </c>
      <c r="M18" s="4">
        <f>+(E18/K18)-1</f>
        <v>-9.0328698475205194E-2</v>
      </c>
      <c r="N18" s="60">
        <v>5</v>
      </c>
    </row>
    <row r="19" spans="1:19" s="6" customFormat="1" ht="36">
      <c r="A19" s="59">
        <v>15</v>
      </c>
      <c r="B19" s="1" t="s">
        <v>40</v>
      </c>
      <c r="C19" s="28" t="s">
        <v>71</v>
      </c>
      <c r="D19" s="15" t="s">
        <v>50</v>
      </c>
      <c r="E19" s="67">
        <v>0.33324999999999999</v>
      </c>
      <c r="F19" s="32" t="s">
        <v>12</v>
      </c>
      <c r="G19" s="2">
        <v>0.65</v>
      </c>
      <c r="H19" s="3" t="s">
        <v>112</v>
      </c>
      <c r="I19" s="29">
        <f>(E19*1000)/(4724*0.65)</f>
        <v>0.10852927766560282</v>
      </c>
      <c r="J19" s="31">
        <f t="shared" si="2"/>
        <v>115.07231419761335</v>
      </c>
      <c r="K19" s="71">
        <v>0.29385</v>
      </c>
      <c r="L19" s="17" t="s">
        <v>12</v>
      </c>
      <c r="M19" s="4">
        <f>+(E19/K19)-1</f>
        <v>0.13408201463331637</v>
      </c>
      <c r="N19" s="60">
        <v>18</v>
      </c>
    </row>
    <row r="20" spans="1:19" s="6" customFormat="1" ht="34.5">
      <c r="A20" s="59">
        <v>16</v>
      </c>
      <c r="B20" s="36" t="s">
        <v>53</v>
      </c>
      <c r="C20" s="14" t="s">
        <v>24</v>
      </c>
      <c r="D20" s="15" t="s">
        <v>10</v>
      </c>
      <c r="E20" s="67">
        <v>0.83403499999999997</v>
      </c>
      <c r="F20" s="32" t="s">
        <v>13</v>
      </c>
      <c r="G20" s="2">
        <v>0.93</v>
      </c>
      <c r="H20" s="3" t="s">
        <v>99</v>
      </c>
      <c r="I20" s="29">
        <f t="shared" si="0"/>
        <v>0.10870446399478657</v>
      </c>
      <c r="J20" s="31">
        <f t="shared" si="2"/>
        <v>115.2580621980476</v>
      </c>
      <c r="K20" s="70">
        <v>0.89907700000000002</v>
      </c>
      <c r="L20" s="17" t="s">
        <v>20</v>
      </c>
      <c r="M20" s="4">
        <f t="shared" si="1"/>
        <v>-7.2343080737245047E-2</v>
      </c>
      <c r="N20" s="60">
        <v>10</v>
      </c>
    </row>
    <row r="21" spans="1:19" s="6" customFormat="1" ht="34.5">
      <c r="A21" s="61">
        <v>17</v>
      </c>
      <c r="B21" s="1" t="s">
        <v>74</v>
      </c>
      <c r="C21" s="14" t="s">
        <v>23</v>
      </c>
      <c r="D21" s="15" t="s">
        <v>10</v>
      </c>
      <c r="E21" s="67">
        <v>0.87345398559999998</v>
      </c>
      <c r="F21" s="32" t="s">
        <v>13</v>
      </c>
      <c r="G21" s="2">
        <v>0.93</v>
      </c>
      <c r="H21" s="3" t="s">
        <v>114</v>
      </c>
      <c r="I21" s="29">
        <f t="shared" ref="I21:I26" si="3">(E21*1000)/(8250*0.93)</f>
        <v>0.11384216169436298</v>
      </c>
      <c r="J21" s="31">
        <f t="shared" si="2"/>
        <v>120.7055025261738</v>
      </c>
      <c r="K21" s="66">
        <v>0.94288400000000006</v>
      </c>
      <c r="L21" s="17" t="s">
        <v>20</v>
      </c>
      <c r="M21" s="4">
        <f t="shared" ref="M21:M25" si="4">+(E21/K21)-1</f>
        <v>-7.3635796556098199E-2</v>
      </c>
      <c r="N21" s="60">
        <v>9</v>
      </c>
    </row>
    <row r="22" spans="1:19" s="6" customFormat="1" ht="34.5">
      <c r="A22" s="59">
        <v>18</v>
      </c>
      <c r="B22" s="36" t="s">
        <v>52</v>
      </c>
      <c r="C22" s="14" t="s">
        <v>22</v>
      </c>
      <c r="D22" s="15" t="s">
        <v>10</v>
      </c>
      <c r="E22" s="67">
        <v>0.87422</v>
      </c>
      <c r="F22" s="32" t="s">
        <v>13</v>
      </c>
      <c r="G22" s="2">
        <v>0.93</v>
      </c>
      <c r="H22" s="3" t="s">
        <v>111</v>
      </c>
      <c r="I22" s="29">
        <f t="shared" si="3"/>
        <v>0.11394200065167807</v>
      </c>
      <c r="J22" s="31">
        <f t="shared" si="2"/>
        <v>120.81136059611069</v>
      </c>
      <c r="K22" s="70">
        <v>0.93091999999999997</v>
      </c>
      <c r="L22" s="17" t="s">
        <v>20</v>
      </c>
      <c r="M22" s="4">
        <f t="shared" si="4"/>
        <v>-6.0907489365358947E-2</v>
      </c>
      <c r="N22" s="60">
        <v>13</v>
      </c>
    </row>
    <row r="23" spans="1:19" s="6" customFormat="1" ht="34.5">
      <c r="A23" s="59">
        <v>19</v>
      </c>
      <c r="B23" s="1" t="s">
        <v>70</v>
      </c>
      <c r="C23" s="14" t="s">
        <v>21</v>
      </c>
      <c r="D23" s="15" t="s">
        <v>10</v>
      </c>
      <c r="E23" s="67">
        <v>0.91878700000000002</v>
      </c>
      <c r="F23" s="32" t="s">
        <v>13</v>
      </c>
      <c r="G23" s="2">
        <v>0.93</v>
      </c>
      <c r="H23" s="35" t="s">
        <v>106</v>
      </c>
      <c r="I23" s="29">
        <f>(E23*1000)/(8250*0.93)</f>
        <v>0.11975066797002282</v>
      </c>
      <c r="J23" s="31">
        <f t="shared" si="2"/>
        <v>126.97022210429726</v>
      </c>
      <c r="K23" s="66">
        <v>0.966561</v>
      </c>
      <c r="L23" s="17" t="s">
        <v>20</v>
      </c>
      <c r="M23" s="4">
        <f>+(E23/K23)-1</f>
        <v>-4.942678216894747E-2</v>
      </c>
      <c r="N23" s="60">
        <v>15</v>
      </c>
    </row>
    <row r="24" spans="1:19" s="6" customFormat="1" ht="34.5">
      <c r="A24" s="59">
        <v>20</v>
      </c>
      <c r="B24" s="36" t="s">
        <v>52</v>
      </c>
      <c r="C24" s="14" t="s">
        <v>24</v>
      </c>
      <c r="D24" s="15" t="s">
        <v>10</v>
      </c>
      <c r="E24" s="67">
        <v>0.92365299999999995</v>
      </c>
      <c r="F24" s="32" t="s">
        <v>13</v>
      </c>
      <c r="G24" s="2">
        <v>0.93</v>
      </c>
      <c r="H24" s="3" t="s">
        <v>100</v>
      </c>
      <c r="I24" s="29">
        <f t="shared" si="3"/>
        <v>0.12038488106875203</v>
      </c>
      <c r="J24" s="31">
        <f t="shared" si="2"/>
        <v>127.64267077929973</v>
      </c>
      <c r="K24" s="70">
        <v>0.95598300000000003</v>
      </c>
      <c r="L24" s="17" t="s">
        <v>20</v>
      </c>
      <c r="M24" s="4">
        <f t="shared" si="4"/>
        <v>-3.3818593008453135E-2</v>
      </c>
      <c r="N24" s="60">
        <v>17</v>
      </c>
    </row>
    <row r="25" spans="1:19" s="6" customFormat="1" ht="34.5">
      <c r="A25" s="59">
        <v>21</v>
      </c>
      <c r="B25" s="36" t="s">
        <v>61</v>
      </c>
      <c r="C25" s="14" t="s">
        <v>23</v>
      </c>
      <c r="D25" s="15" t="s">
        <v>10</v>
      </c>
      <c r="E25" s="67">
        <v>0.9329240312</v>
      </c>
      <c r="F25" s="32" t="s">
        <v>13</v>
      </c>
      <c r="G25" s="2">
        <v>0.93</v>
      </c>
      <c r="H25" s="3" t="s">
        <v>115</v>
      </c>
      <c r="I25" s="29">
        <f t="shared" si="3"/>
        <v>0.12159322661453242</v>
      </c>
      <c r="J25" s="31">
        <f t="shared" si="2"/>
        <v>128.92386532232209</v>
      </c>
      <c r="K25" s="70">
        <v>1.0089619999999999</v>
      </c>
      <c r="L25" s="17" t="s">
        <v>20</v>
      </c>
      <c r="M25" s="4">
        <f t="shared" si="4"/>
        <v>-7.5362569452566031E-2</v>
      </c>
      <c r="N25" s="60">
        <v>8</v>
      </c>
    </row>
    <row r="26" spans="1:19" s="6" customFormat="1" ht="34.5">
      <c r="A26" s="61">
        <v>22</v>
      </c>
      <c r="B26" s="36" t="s">
        <v>61</v>
      </c>
      <c r="C26" s="14" t="s">
        <v>21</v>
      </c>
      <c r="D26" s="15" t="s">
        <v>10</v>
      </c>
      <c r="E26" s="67">
        <v>0.97825700000000004</v>
      </c>
      <c r="F26" s="32" t="s">
        <v>13</v>
      </c>
      <c r="G26" s="2">
        <v>0.93</v>
      </c>
      <c r="H26" s="3" t="s">
        <v>107</v>
      </c>
      <c r="I26" s="29">
        <f t="shared" si="3"/>
        <v>0.12750172694688824</v>
      </c>
      <c r="J26" s="31">
        <f t="shared" si="2"/>
        <v>135.18857859883033</v>
      </c>
      <c r="K26" s="66">
        <v>1.0326390000000001</v>
      </c>
      <c r="L26" s="17" t="s">
        <v>20</v>
      </c>
      <c r="M26" s="4">
        <f>+(E26/K26)-1</f>
        <v>-5.2663128159986194E-2</v>
      </c>
      <c r="N26" s="60">
        <v>14</v>
      </c>
    </row>
    <row r="27" spans="1:19" s="6" customFormat="1" ht="36">
      <c r="A27" s="59">
        <v>23</v>
      </c>
      <c r="B27" s="1" t="s">
        <v>39</v>
      </c>
      <c r="C27" s="28" t="s">
        <v>38</v>
      </c>
      <c r="D27" s="15" t="s">
        <v>49</v>
      </c>
      <c r="E27" s="67">
        <v>0.52300000000000002</v>
      </c>
      <c r="F27" s="32" t="s">
        <v>12</v>
      </c>
      <c r="G27" s="2">
        <v>0.65</v>
      </c>
      <c r="H27" s="3" t="s">
        <v>96</v>
      </c>
      <c r="I27" s="29">
        <f>(E27*1000)/(4932*0.65)</f>
        <v>0.1631418054775719</v>
      </c>
      <c r="J27" s="31">
        <f t="shared" si="2"/>
        <v>172.97733388150067</v>
      </c>
      <c r="K27" s="71">
        <v>0.45700000000000002</v>
      </c>
      <c r="L27" s="17" t="s">
        <v>12</v>
      </c>
      <c r="M27" s="4">
        <f>+(E27/K27)-1</f>
        <v>0.14442013129102849</v>
      </c>
      <c r="N27" s="60">
        <v>19</v>
      </c>
    </row>
    <row r="28" spans="1:19" s="6" customFormat="1" ht="37.5">
      <c r="A28" s="59">
        <v>24</v>
      </c>
      <c r="B28" s="1" t="s">
        <v>26</v>
      </c>
      <c r="C28" s="14" t="s">
        <v>27</v>
      </c>
      <c r="D28" s="15" t="s">
        <v>28</v>
      </c>
      <c r="E28" s="67">
        <v>1.466707</v>
      </c>
      <c r="F28" s="32" t="s">
        <v>48</v>
      </c>
      <c r="G28" s="2">
        <v>0.93</v>
      </c>
      <c r="H28" s="3" t="s">
        <v>80</v>
      </c>
      <c r="I28" s="29">
        <f>(E28*1000)/(8250*0.93)</f>
        <v>0.19116415770609319</v>
      </c>
      <c r="J28" s="31">
        <f>+(I28/$I$5)*100</f>
        <v>202.68910373343064</v>
      </c>
      <c r="K28" s="72">
        <v>1.5227250000000001</v>
      </c>
      <c r="L28" s="17" t="s">
        <v>20</v>
      </c>
      <c r="M28" s="13">
        <f>+(E28/K28)-1</f>
        <v>-3.6787995205963098E-2</v>
      </c>
      <c r="N28" s="60">
        <v>16</v>
      </c>
    </row>
    <row r="29" spans="1:19" s="6" customFormat="1" ht="34.5">
      <c r="A29" s="59">
        <v>25</v>
      </c>
      <c r="B29" s="18" t="s">
        <v>47</v>
      </c>
      <c r="C29" s="14" t="s">
        <v>25</v>
      </c>
      <c r="D29" s="15" t="s">
        <v>3</v>
      </c>
      <c r="E29" s="67">
        <v>0.88135593220338992</v>
      </c>
      <c r="F29" s="34" t="s">
        <v>12</v>
      </c>
      <c r="G29" s="2">
        <v>0.65</v>
      </c>
      <c r="H29" s="3" t="s">
        <v>124</v>
      </c>
      <c r="I29" s="29">
        <f>(E29*1000)/(7000*0.65)</f>
        <v>0.19370460048426152</v>
      </c>
      <c r="J29" s="31">
        <f t="shared" si="2"/>
        <v>205.38270527449291</v>
      </c>
      <c r="K29" s="66">
        <v>0.72881399999999996</v>
      </c>
      <c r="L29" s="17" t="s">
        <v>12</v>
      </c>
      <c r="M29" s="4">
        <f t="shared" ref="M29:M37" si="5">+(E29/K29)-1</f>
        <v>0.20930159437578033</v>
      </c>
      <c r="N29" s="60">
        <v>23</v>
      </c>
    </row>
    <row r="30" spans="1:19" s="19" customFormat="1" ht="37.5">
      <c r="A30" s="59">
        <v>26</v>
      </c>
      <c r="B30" s="1" t="s">
        <v>46</v>
      </c>
      <c r="C30" s="14" t="s">
        <v>27</v>
      </c>
      <c r="D30" s="15" t="s">
        <v>28</v>
      </c>
      <c r="E30" s="67">
        <v>1.5404249999999999</v>
      </c>
      <c r="F30" s="32" t="s">
        <v>48</v>
      </c>
      <c r="G30" s="2">
        <v>0.93</v>
      </c>
      <c r="H30" s="3" t="s">
        <v>81</v>
      </c>
      <c r="I30" s="29">
        <f>(E30*1000)/(8250*0.93)</f>
        <v>0.200772238514174</v>
      </c>
      <c r="J30" s="31">
        <f>+(I30/$I$5)*100</f>
        <v>212.8764385924182</v>
      </c>
      <c r="K30" s="72">
        <v>1.599003</v>
      </c>
      <c r="L30" s="17" t="s">
        <v>20</v>
      </c>
      <c r="M30" s="13">
        <f>+(E30/K30)-1</f>
        <v>-3.663407760961046E-2</v>
      </c>
      <c r="N30" s="60">
        <v>16</v>
      </c>
      <c r="O30" s="6"/>
      <c r="P30" s="6"/>
      <c r="Q30" s="6"/>
      <c r="R30" s="6"/>
      <c r="S30" s="6"/>
    </row>
    <row r="31" spans="1:19" s="6" customFormat="1" ht="36">
      <c r="A31" s="59">
        <v>27</v>
      </c>
      <c r="B31" s="1" t="s">
        <v>29</v>
      </c>
      <c r="C31" s="27" t="s">
        <v>43</v>
      </c>
      <c r="D31" s="15" t="s">
        <v>4</v>
      </c>
      <c r="E31" s="67">
        <v>1.8983050850000001</v>
      </c>
      <c r="F31" s="32" t="s">
        <v>12</v>
      </c>
      <c r="G31" s="2">
        <v>0.8</v>
      </c>
      <c r="H31" s="3" t="s">
        <v>116</v>
      </c>
      <c r="I31" s="29">
        <f>(E31*1000)/(9562*0.8)</f>
        <v>0.24815743110750887</v>
      </c>
      <c r="J31" s="31">
        <f t="shared" si="2"/>
        <v>263.11839991105353</v>
      </c>
      <c r="K31" s="66">
        <v>1.042373</v>
      </c>
      <c r="L31" s="17" t="s">
        <v>12</v>
      </c>
      <c r="M31" s="4">
        <f>+(E31/K31)-1</f>
        <v>0.82113800434201578</v>
      </c>
      <c r="N31" s="60">
        <v>25</v>
      </c>
    </row>
    <row r="32" spans="1:19" s="6" customFormat="1" ht="34.5">
      <c r="A32" s="59">
        <v>28</v>
      </c>
      <c r="B32" s="1" t="s">
        <v>30</v>
      </c>
      <c r="C32" s="14" t="s">
        <v>31</v>
      </c>
      <c r="D32" s="15" t="s">
        <v>5</v>
      </c>
      <c r="E32" s="67">
        <v>0.30241200000000001</v>
      </c>
      <c r="F32" s="32" t="s">
        <v>14</v>
      </c>
      <c r="G32" s="2">
        <v>0.99</v>
      </c>
      <c r="H32" s="3" t="s">
        <v>121</v>
      </c>
      <c r="I32" s="29">
        <f>(E32*1000)/(860*0.99)</f>
        <v>0.35519379844961246</v>
      </c>
      <c r="J32" s="31">
        <f t="shared" si="2"/>
        <v>376.60779888514639</v>
      </c>
      <c r="K32" s="66">
        <v>0.31154599999999999</v>
      </c>
      <c r="L32" s="17" t="s">
        <v>14</v>
      </c>
      <c r="M32" s="4">
        <f>+(E32/K32)-1</f>
        <v>-2.931830291513926E-2</v>
      </c>
      <c r="N32" s="60">
        <v>16</v>
      </c>
    </row>
    <row r="33" spans="1:14" s="6" customFormat="1" ht="34.5">
      <c r="A33" s="59">
        <v>29</v>
      </c>
      <c r="B33" s="1" t="s">
        <v>32</v>
      </c>
      <c r="C33" s="14" t="s">
        <v>33</v>
      </c>
      <c r="D33" s="15" t="s">
        <v>6</v>
      </c>
      <c r="E33" s="67">
        <v>4.4434979999999999</v>
      </c>
      <c r="F33" s="32" t="s">
        <v>12</v>
      </c>
      <c r="G33" s="2">
        <v>0.92</v>
      </c>
      <c r="H33" s="20" t="s">
        <v>118</v>
      </c>
      <c r="I33" s="29">
        <f>(E33*1000)/(11000*0.92)</f>
        <v>0.43908083003952564</v>
      </c>
      <c r="J33" s="31">
        <f t="shared" si="2"/>
        <v>465.55222995343718</v>
      </c>
      <c r="K33" s="66">
        <v>3.8356319999999999</v>
      </c>
      <c r="L33" s="17" t="s">
        <v>12</v>
      </c>
      <c r="M33" s="4">
        <f t="shared" si="5"/>
        <v>0.15847870702924571</v>
      </c>
      <c r="N33" s="60">
        <v>20</v>
      </c>
    </row>
    <row r="34" spans="1:14" s="6" customFormat="1" ht="34.5">
      <c r="A34" s="59">
        <v>30</v>
      </c>
      <c r="B34" s="1" t="s">
        <v>41</v>
      </c>
      <c r="C34" s="14" t="s">
        <v>34</v>
      </c>
      <c r="D34" s="15" t="s">
        <v>6</v>
      </c>
      <c r="E34" s="67">
        <v>4.887848</v>
      </c>
      <c r="F34" s="32" t="s">
        <v>12</v>
      </c>
      <c r="G34" s="2">
        <v>0.92</v>
      </c>
      <c r="H34" s="20" t="s">
        <v>119</v>
      </c>
      <c r="I34" s="29">
        <f>(E34*1000)/(11000*0.92)</f>
        <v>0.4829889328063241</v>
      </c>
      <c r="J34" s="31">
        <f t="shared" si="2"/>
        <v>512.10747390309348</v>
      </c>
      <c r="K34" s="66">
        <v>4.219195</v>
      </c>
      <c r="L34" s="17" t="s">
        <v>12</v>
      </c>
      <c r="M34" s="4">
        <f t="shared" si="5"/>
        <v>0.15847880934633274</v>
      </c>
      <c r="N34" s="60">
        <v>20</v>
      </c>
    </row>
    <row r="35" spans="1:14" s="6" customFormat="1" ht="33" customHeight="1">
      <c r="A35" s="59">
        <v>31</v>
      </c>
      <c r="B35" s="1" t="s">
        <v>45</v>
      </c>
      <c r="C35" s="14" t="s">
        <v>35</v>
      </c>
      <c r="D35" s="15" t="s">
        <v>7</v>
      </c>
      <c r="E35" s="67">
        <v>5.2720349999999998</v>
      </c>
      <c r="F35" s="32" t="s">
        <v>12</v>
      </c>
      <c r="G35" s="2">
        <v>0.92</v>
      </c>
      <c r="H35" s="20" t="s">
        <v>120</v>
      </c>
      <c r="I35" s="29">
        <f>(E35*1000)/(11100*0.92)</f>
        <v>0.5162588131609871</v>
      </c>
      <c r="J35" s="31">
        <f t="shared" si="2"/>
        <v>547.38313599019295</v>
      </c>
      <c r="K35" s="66">
        <v>4.5477740000000004</v>
      </c>
      <c r="L35" s="17" t="s">
        <v>12</v>
      </c>
      <c r="M35" s="4">
        <f>+(E35/K35)-1</f>
        <v>0.15925615476934407</v>
      </c>
      <c r="N35" s="60">
        <v>21</v>
      </c>
    </row>
    <row r="36" spans="1:14" s="6" customFormat="1" ht="36">
      <c r="A36" s="59">
        <v>32</v>
      </c>
      <c r="B36" s="50" t="s">
        <v>44</v>
      </c>
      <c r="C36" s="51" t="s">
        <v>43</v>
      </c>
      <c r="D36" s="52" t="s">
        <v>8</v>
      </c>
      <c r="E36" s="69">
        <v>4.7136696420000002</v>
      </c>
      <c r="F36" s="53" t="s">
        <v>12</v>
      </c>
      <c r="G36" s="54">
        <v>0.84</v>
      </c>
      <c r="H36" s="55" t="s">
        <v>117</v>
      </c>
      <c r="I36" s="56">
        <f>(E36*1000)/(10256*0.84)</f>
        <v>0.54714425493091157</v>
      </c>
      <c r="J36" s="31">
        <f t="shared" si="2"/>
        <v>580.13060594416697</v>
      </c>
      <c r="K36" s="66">
        <v>3.3497140000000001</v>
      </c>
      <c r="L36" s="57" t="s">
        <v>12</v>
      </c>
      <c r="M36" s="58">
        <f>+(E36/K36)-1</f>
        <v>0.40718570062996418</v>
      </c>
      <c r="N36" s="63">
        <v>24</v>
      </c>
    </row>
    <row r="37" spans="1:14" s="6" customFormat="1" ht="35.25" thickBot="1">
      <c r="A37" s="59">
        <v>33</v>
      </c>
      <c r="B37" s="41" t="s">
        <v>36</v>
      </c>
      <c r="C37" s="42" t="s">
        <v>33</v>
      </c>
      <c r="D37" s="43" t="s">
        <v>6</v>
      </c>
      <c r="E37" s="68">
        <v>5.9698681730000001</v>
      </c>
      <c r="F37" s="44" t="s">
        <v>12</v>
      </c>
      <c r="G37" s="45">
        <v>0.9</v>
      </c>
      <c r="H37" s="46" t="s">
        <v>82</v>
      </c>
      <c r="I37" s="47">
        <f>(E37*1000)/(11000*0.9)</f>
        <v>0.60301698717171714</v>
      </c>
      <c r="J37" s="31">
        <f t="shared" si="2"/>
        <v>639.37180553367489</v>
      </c>
      <c r="K37" s="73">
        <v>5.1412430000000002</v>
      </c>
      <c r="L37" s="48" t="s">
        <v>12</v>
      </c>
      <c r="M37" s="49">
        <f t="shared" si="5"/>
        <v>0.16117214708583116</v>
      </c>
      <c r="N37" s="64">
        <v>22</v>
      </c>
    </row>
    <row r="38" spans="1:14" s="6" customFormat="1" ht="22.5" customHeight="1">
      <c r="A38" s="83" t="s">
        <v>1</v>
      </c>
      <c r="B38" s="84"/>
      <c r="C38" s="85"/>
      <c r="D38" s="120" t="s">
        <v>2</v>
      </c>
      <c r="E38" s="121"/>
      <c r="F38" s="121"/>
      <c r="G38" s="121"/>
      <c r="H38" s="121"/>
      <c r="I38" s="121"/>
      <c r="J38" s="121"/>
      <c r="K38" s="121"/>
      <c r="L38" s="122"/>
      <c r="M38" s="123" t="s">
        <v>76</v>
      </c>
      <c r="N38" s="124"/>
    </row>
    <row r="39" spans="1:14" s="6" customFormat="1" ht="17.25" customHeight="1">
      <c r="A39" s="86"/>
      <c r="B39" s="87"/>
      <c r="C39" s="88"/>
      <c r="D39" s="127" t="s">
        <v>86</v>
      </c>
      <c r="E39" s="128"/>
      <c r="F39" s="128"/>
      <c r="G39" s="128"/>
      <c r="H39" s="129"/>
      <c r="I39" s="127" t="s">
        <v>87</v>
      </c>
      <c r="J39" s="128"/>
      <c r="K39" s="128"/>
      <c r="L39" s="129"/>
      <c r="M39" s="125"/>
      <c r="N39" s="126"/>
    </row>
    <row r="40" spans="1:14" s="6" customFormat="1" ht="22.5" customHeight="1">
      <c r="A40" s="149" t="s">
        <v>65</v>
      </c>
      <c r="B40" s="150"/>
      <c r="C40" s="151"/>
      <c r="D40" s="152">
        <v>3.7951000000000001</v>
      </c>
      <c r="E40" s="153"/>
      <c r="F40" s="153"/>
      <c r="G40" s="113" t="s">
        <v>16</v>
      </c>
      <c r="H40" s="114"/>
      <c r="I40" s="138">
        <v>3.0468000000000002</v>
      </c>
      <c r="J40" s="139"/>
      <c r="K40" s="113" t="s">
        <v>16</v>
      </c>
      <c r="L40" s="114"/>
      <c r="M40" s="154">
        <f>+(D40/I40)-1</f>
        <v>0.24560194302218719</v>
      </c>
      <c r="N40" s="155"/>
    </row>
    <row r="41" spans="1:14" s="6" customFormat="1" ht="22.5" customHeight="1" thickBot="1">
      <c r="A41" s="117" t="s">
        <v>18</v>
      </c>
      <c r="B41" s="118"/>
      <c r="C41" s="119"/>
      <c r="D41" s="140">
        <v>4.0507999999999997</v>
      </c>
      <c r="E41" s="141"/>
      <c r="F41" s="141"/>
      <c r="G41" s="142" t="s">
        <v>16</v>
      </c>
      <c r="H41" s="143"/>
      <c r="I41" s="144">
        <v>3.3188</v>
      </c>
      <c r="J41" s="145"/>
      <c r="K41" s="142" t="s">
        <v>16</v>
      </c>
      <c r="L41" s="143"/>
      <c r="M41" s="111">
        <f>+(D41/I41)-1</f>
        <v>0.22056164878871876</v>
      </c>
      <c r="N41" s="112"/>
    </row>
    <row r="42" spans="1:14" s="6" customFormat="1" ht="18.75" customHeight="1">
      <c r="A42" s="146" t="s">
        <v>0</v>
      </c>
      <c r="B42" s="147"/>
      <c r="C42" s="147"/>
      <c r="D42" s="147"/>
      <c r="E42" s="147"/>
      <c r="F42" s="147"/>
      <c r="G42" s="147"/>
      <c r="H42" s="147"/>
      <c r="I42" s="147"/>
      <c r="J42" s="147"/>
      <c r="K42" s="147"/>
      <c r="L42" s="147"/>
      <c r="M42" s="147"/>
      <c r="N42" s="148"/>
    </row>
    <row r="43" spans="1:14" s="6" customFormat="1" ht="15" customHeight="1">
      <c r="A43" s="77" t="s">
        <v>37</v>
      </c>
      <c r="B43" s="115"/>
      <c r="C43" s="115"/>
      <c r="D43" s="115"/>
      <c r="E43" s="115"/>
      <c r="F43" s="115"/>
      <c r="G43" s="115"/>
      <c r="H43" s="115"/>
      <c r="I43" s="115"/>
      <c r="J43" s="115"/>
      <c r="K43" s="115"/>
      <c r="L43" s="115"/>
      <c r="M43" s="115"/>
      <c r="N43" s="116"/>
    </row>
    <row r="44" spans="1:14" s="21" customFormat="1" ht="30" customHeight="1">
      <c r="A44" s="77" t="s">
        <v>9</v>
      </c>
      <c r="B44" s="78"/>
      <c r="C44" s="78"/>
      <c r="D44" s="78"/>
      <c r="E44" s="78"/>
      <c r="F44" s="78"/>
      <c r="G44" s="78"/>
      <c r="H44" s="78"/>
      <c r="I44" s="78"/>
      <c r="J44" s="78"/>
      <c r="K44" s="78"/>
      <c r="L44" s="78"/>
      <c r="M44" s="78"/>
      <c r="N44" s="79"/>
    </row>
    <row r="45" spans="1:14" s="6" customFormat="1" ht="63" customHeight="1">
      <c r="A45" s="77" t="s">
        <v>88</v>
      </c>
      <c r="B45" s="78"/>
      <c r="C45" s="78"/>
      <c r="D45" s="78"/>
      <c r="E45" s="78"/>
      <c r="F45" s="78"/>
      <c r="G45" s="78"/>
      <c r="H45" s="78"/>
      <c r="I45" s="78"/>
      <c r="J45" s="78"/>
      <c r="K45" s="78"/>
      <c r="L45" s="78"/>
      <c r="M45" s="78"/>
      <c r="N45" s="79"/>
    </row>
    <row r="46" spans="1:14" s="6" customFormat="1" ht="101.25" customHeight="1">
      <c r="A46" s="77" t="s">
        <v>75</v>
      </c>
      <c r="B46" s="78"/>
      <c r="C46" s="78"/>
      <c r="D46" s="78"/>
      <c r="E46" s="78"/>
      <c r="F46" s="78"/>
      <c r="G46" s="78"/>
      <c r="H46" s="78"/>
      <c r="I46" s="78"/>
      <c r="J46" s="78"/>
      <c r="K46" s="78"/>
      <c r="L46" s="78"/>
      <c r="M46" s="78"/>
      <c r="N46" s="79"/>
    </row>
    <row r="47" spans="1:14" s="6" customFormat="1" ht="17.25">
      <c r="A47" s="77" t="s">
        <v>89</v>
      </c>
      <c r="B47" s="78"/>
      <c r="C47" s="78"/>
      <c r="D47" s="78"/>
      <c r="E47" s="78"/>
      <c r="F47" s="78"/>
      <c r="G47" s="78"/>
      <c r="H47" s="78"/>
      <c r="I47" s="78"/>
      <c r="J47" s="78"/>
      <c r="K47" s="78"/>
      <c r="L47" s="78"/>
      <c r="M47" s="78"/>
      <c r="N47" s="79"/>
    </row>
    <row r="48" spans="1:14" s="6" customFormat="1" ht="30.75" customHeight="1">
      <c r="A48" s="77" t="s">
        <v>90</v>
      </c>
      <c r="B48" s="78"/>
      <c r="C48" s="78"/>
      <c r="D48" s="78"/>
      <c r="E48" s="78"/>
      <c r="F48" s="78"/>
      <c r="G48" s="78"/>
      <c r="H48" s="78"/>
      <c r="I48" s="78"/>
      <c r="J48" s="78"/>
      <c r="K48" s="78"/>
      <c r="L48" s="78"/>
      <c r="M48" s="78"/>
      <c r="N48" s="79"/>
    </row>
    <row r="49" spans="1:17" s="6" customFormat="1" ht="33.75" customHeight="1">
      <c r="A49" s="77" t="s">
        <v>91</v>
      </c>
      <c r="B49" s="78"/>
      <c r="C49" s="78"/>
      <c r="D49" s="78"/>
      <c r="E49" s="78"/>
      <c r="F49" s="78"/>
      <c r="G49" s="78"/>
      <c r="H49" s="78"/>
      <c r="I49" s="78"/>
      <c r="J49" s="78"/>
      <c r="K49" s="78"/>
      <c r="L49" s="78"/>
      <c r="M49" s="78"/>
      <c r="N49" s="79"/>
    </row>
    <row r="50" spans="1:17" s="6" customFormat="1" ht="59.25" customHeight="1">
      <c r="A50" s="80" t="s">
        <v>92</v>
      </c>
      <c r="B50" s="81"/>
      <c r="C50" s="81"/>
      <c r="D50" s="81"/>
      <c r="E50" s="81"/>
      <c r="F50" s="81"/>
      <c r="G50" s="81"/>
      <c r="H50" s="81"/>
      <c r="I50" s="81"/>
      <c r="J50" s="81"/>
      <c r="K50" s="81"/>
      <c r="L50" s="81"/>
      <c r="M50" s="81"/>
      <c r="N50" s="82"/>
    </row>
    <row r="51" spans="1:17" s="6" customFormat="1" ht="45" customHeight="1">
      <c r="A51" s="77" t="s">
        <v>93</v>
      </c>
      <c r="B51" s="78"/>
      <c r="C51" s="78"/>
      <c r="D51" s="78"/>
      <c r="E51" s="78"/>
      <c r="F51" s="78"/>
      <c r="G51" s="78"/>
      <c r="H51" s="78"/>
      <c r="I51" s="78"/>
      <c r="J51" s="78"/>
      <c r="K51" s="78"/>
      <c r="L51" s="78"/>
      <c r="M51" s="78"/>
      <c r="N51" s="79"/>
    </row>
    <row r="52" spans="1:17" s="6" customFormat="1" ht="45.75" customHeight="1">
      <c r="A52" s="77" t="s">
        <v>94</v>
      </c>
      <c r="B52" s="78"/>
      <c r="C52" s="78"/>
      <c r="D52" s="78"/>
      <c r="E52" s="78"/>
      <c r="F52" s="78"/>
      <c r="G52" s="78"/>
      <c r="H52" s="78"/>
      <c r="I52" s="78"/>
      <c r="J52" s="78"/>
      <c r="K52" s="78"/>
      <c r="L52" s="78"/>
      <c r="M52" s="78"/>
      <c r="N52" s="79"/>
    </row>
    <row r="53" spans="1:17" s="6" customFormat="1" ht="17.25">
      <c r="A53" s="135" t="s">
        <v>95</v>
      </c>
      <c r="B53" s="136"/>
      <c r="C53" s="136"/>
      <c r="D53" s="136"/>
      <c r="E53" s="136"/>
      <c r="F53" s="136"/>
      <c r="G53" s="136"/>
      <c r="H53" s="136"/>
      <c r="I53" s="136"/>
      <c r="J53" s="136"/>
      <c r="K53" s="136"/>
      <c r="L53" s="136"/>
      <c r="M53" s="136"/>
      <c r="N53" s="137"/>
      <c r="P53" s="6">
        <f>1040/1.18</f>
        <v>881.3559322033899</v>
      </c>
      <c r="Q53" s="6">
        <f>+P53/1000</f>
        <v>0.88135593220338992</v>
      </c>
    </row>
  </sheetData>
  <mergeCells count="40">
    <mergeCell ref="A1:N1"/>
    <mergeCell ref="C3:C4"/>
    <mergeCell ref="A53:N53"/>
    <mergeCell ref="A52:N52"/>
    <mergeCell ref="A44:N44"/>
    <mergeCell ref="I40:J40"/>
    <mergeCell ref="D41:F41"/>
    <mergeCell ref="G41:H41"/>
    <mergeCell ref="I41:J41"/>
    <mergeCell ref="K41:L41"/>
    <mergeCell ref="A45:N45"/>
    <mergeCell ref="A42:N42"/>
    <mergeCell ref="G40:H40"/>
    <mergeCell ref="A40:C40"/>
    <mergeCell ref="D40:F40"/>
    <mergeCell ref="M40:N40"/>
    <mergeCell ref="M41:N41"/>
    <mergeCell ref="K40:L40"/>
    <mergeCell ref="A43:N43"/>
    <mergeCell ref="A41:C41"/>
    <mergeCell ref="D38:L38"/>
    <mergeCell ref="M38:N39"/>
    <mergeCell ref="D39:H39"/>
    <mergeCell ref="I39:L39"/>
    <mergeCell ref="A2:N2"/>
    <mergeCell ref="A51:N51"/>
    <mergeCell ref="A49:N49"/>
    <mergeCell ref="A46:N46"/>
    <mergeCell ref="A48:N48"/>
    <mergeCell ref="A47:N47"/>
    <mergeCell ref="A50:N50"/>
    <mergeCell ref="A38:C39"/>
    <mergeCell ref="A3:B4"/>
    <mergeCell ref="D3:D4"/>
    <mergeCell ref="K3:L4"/>
    <mergeCell ref="M3:N3"/>
    <mergeCell ref="E3:F4"/>
    <mergeCell ref="G3:G4"/>
    <mergeCell ref="H3:I4"/>
    <mergeCell ref="J3:J4"/>
  </mergeCells>
  <phoneticPr fontId="0" type="noConversion"/>
  <printOptions horizontalCentered="1" verticalCentered="1"/>
  <pageMargins left="0" right="0" top="0" bottom="0" header="0" footer="0"/>
  <pageSetup paperSize="9" scale="45" orientation="portrait" r:id="rId1"/>
  <headerFooter alignWithMargins="0">
    <oddFooter>&amp;L&amp;8Dok. No: TB.Yİ.03&amp;C&amp;8Rev. No: 1&amp;R&amp;8Rev. Tarihi: 08.06.2007</oddFooter>
  </headerFooter>
  <ignoredErrors>
    <ignoredError sqref="I29 I19 I31"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2017-01-18T12:19:53Z</cp:lastPrinted>
  <dcterms:created xsi:type="dcterms:W3CDTF">2005-09-07T09:12:33Z</dcterms:created>
  <dcterms:modified xsi:type="dcterms:W3CDTF">2022-01-25T13:28:06Z</dcterms:modified>
</cp:coreProperties>
</file>