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konut!$A$1:$N$44</definedName>
  </definedNames>
  <calcPr calcId="124519"/>
</workbook>
</file>

<file path=xl/calcChain.xml><?xml version="1.0" encoding="utf-8"?>
<calcChain xmlns="http://schemas.openxmlformats.org/spreadsheetml/2006/main">
  <c r="M26" i="11"/>
  <c r="I26"/>
  <c r="M21" l="1"/>
  <c r="I21"/>
  <c r="I19"/>
  <c r="M17"/>
  <c r="I17"/>
  <c r="M14" l="1"/>
  <c r="I14"/>
  <c r="M11"/>
  <c r="I11"/>
  <c r="I9" l="1"/>
  <c r="I18"/>
  <c r="I16"/>
  <c r="I12"/>
  <c r="I13"/>
  <c r="I10"/>
  <c r="I7"/>
  <c r="I8"/>
  <c r="I6"/>
  <c r="I15"/>
  <c r="I5"/>
  <c r="J21" l="1"/>
  <c r="J26"/>
  <c r="J5"/>
  <c r="J17"/>
  <c r="J14"/>
  <c r="J15"/>
  <c r="J6"/>
  <c r="J13"/>
  <c r="J10"/>
  <c r="J8"/>
  <c r="J12"/>
  <c r="J18"/>
  <c r="J16"/>
  <c r="J9"/>
  <c r="J11"/>
  <c r="J7"/>
  <c r="M9"/>
  <c r="M18"/>
  <c r="M7"/>
  <c r="M8"/>
  <c r="M6"/>
  <c r="M15"/>
  <c r="M5"/>
  <c r="M16"/>
  <c r="M12"/>
  <c r="M13"/>
  <c r="M10"/>
  <c r="M33" l="1"/>
  <c r="M32"/>
  <c r="J19" l="1"/>
  <c r="M27"/>
  <c r="I27"/>
  <c r="J27" s="1"/>
  <c r="M25"/>
  <c r="M28"/>
  <c r="M24"/>
  <c r="M22"/>
  <c r="M23"/>
  <c r="M20"/>
  <c r="M19"/>
  <c r="I25"/>
  <c r="J25" s="1"/>
  <c r="I28"/>
  <c r="J28" s="1"/>
  <c r="I24"/>
  <c r="J24" s="1"/>
  <c r="I22"/>
  <c r="J22" s="1"/>
  <c r="I23"/>
  <c r="J23" s="1"/>
  <c r="I20"/>
  <c r="J20" s="1"/>
</calcChain>
</file>

<file path=xl/sharedStrings.xml><?xml version="1.0" encoding="utf-8"?>
<sst xmlns="http://schemas.openxmlformats.org/spreadsheetml/2006/main" count="182" uniqueCount="104">
  <si>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</si>
  <si>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</si>
  <si>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</si>
  <si>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</si>
  <si>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</si>
  <si>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</si>
  <si>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</si>
  <si>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</si>
  <si>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</si>
  <si>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</si>
  <si>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</si>
  <si>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</si>
  <si>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</si>
  <si>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</si>
  <si>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</si>
  <si>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</si>
  <si>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</si>
  <si>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</si>
  <si>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</si>
  <si>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</si>
  <si>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</si>
  <si>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</si>
  <si>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</si>
  <si>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</si>
  <si>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</si>
  <si>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</si>
  <si>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</si>
  <si>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</si>
  <si>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</si>
  <si>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</si>
  <si>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</si>
  <si>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</si>
  <si>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</si>
  <si>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</si>
  <si>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</si>
  <si>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</si>
  <si>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</si>
  <si>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</si>
  <si>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</si>
  <si>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</si>
  <si>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</si>
  <si>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</si>
  <si>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</si>
  <si>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</si>
  <si>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</si>
  <si>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</si>
  <si>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</si>
  <si>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</si>
  <si>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</si>
  <si>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</si>
  <si>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</si>
  <si>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</si>
  <si>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</si>
  <si>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</si>
  <si>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</si>
  <si>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</si>
  <si>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 xml:space="preserve">Elektrik 
</t>
    </r>
    <r>
      <rPr>
        <sz val="14"/>
        <rFont val="Arial"/>
        <family val="2"/>
        <charset val="162"/>
      </rPr>
      <t>Ticarethane(30 kWh/gün üstü)</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</si>
  <si>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</si>
  <si>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</si>
  <si>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</si>
  <si>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5,800000 x 1000
7.000 x 0,65</t>
  </si>
  <si>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</si>
  <si>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</si>
  <si>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 xml:space="preserve">Elektrik 
</t>
    </r>
    <r>
      <rPr>
        <sz val="14"/>
        <rFont val="Arial"/>
        <family val="2"/>
        <charset val="162"/>
      </rPr>
      <t>Mesken(8 kWh/gün ve altı)</t>
    </r>
  </si>
  <si>
    <r>
      <t xml:space="preserve">Elektrik 
</t>
    </r>
    <r>
      <rPr>
        <sz val="14"/>
        <rFont val="Arial"/>
        <family val="2"/>
        <charset val="162"/>
      </rPr>
      <t>Mesken(8 kWh/gün üstü)</t>
    </r>
  </si>
  <si>
    <t>2,712820 x 1000
4750 x 0,65</t>
  </si>
  <si>
    <r>
      <t xml:space="preserve">Elektrik 
</t>
    </r>
    <r>
      <rPr>
        <sz val="14"/>
        <rFont val="Arial"/>
        <family val="2"/>
        <charset val="162"/>
      </rPr>
      <t>Ticarethane(30 kWh/gün altı)</t>
    </r>
  </si>
  <si>
    <t xml:space="preserve">4,098240 x 1000
8250 x 1,07 </t>
  </si>
  <si>
    <t xml:space="preserve">4,802323 x 1000
8250 x 1,07 </t>
  </si>
  <si>
    <t>4,272342 x 1000
8250 x 1,07</t>
  </si>
  <si>
    <t>4,071143 x 1000
8250 x 1,07</t>
  </si>
  <si>
    <t>3,978698 x 1000
8250 x 1,07</t>
  </si>
  <si>
    <t>4,4704123 x 1000
8250 x 1,07</t>
  </si>
  <si>
    <t>4,277426 x 1000
8250 x 1,07</t>
  </si>
  <si>
    <t xml:space="preserve">4,340277 x 1000
8250 x 1,07 </t>
  </si>
  <si>
    <t xml:space="preserve">4,192663 x 1000
8250 x 1,07 </t>
  </si>
  <si>
    <t xml:space="preserve">4,004570 x 1000
8250 x 1,07 </t>
  </si>
  <si>
    <t>4,656934 x 1000
8250 x 1,07</t>
  </si>
  <si>
    <t>4,177143 x 1000
8250 x 1,07</t>
  </si>
  <si>
    <t>4,350659 x 1000
8250 x 1,07</t>
  </si>
  <si>
    <t>4,109464 x 1000
8250 x 1,07</t>
  </si>
  <si>
    <r>
      <t>İstanbul Avrupa Yakası</t>
    </r>
    <r>
      <rPr>
        <b/>
        <sz val="14"/>
        <rFont val="Arial"/>
        <family val="2"/>
        <charset val="162"/>
      </rPr>
      <t xml:space="preserve">
OPET</t>
    </r>
  </si>
  <si>
    <t>2,568242 x 1000
860 x 0,99</t>
  </si>
  <si>
    <t>3,424322 x 1000
860 x 0,99</t>
  </si>
  <si>
    <t>1,579326 x 1000
860 x 0,99</t>
  </si>
  <si>
    <t>2,368987 x 1000
860 x 0,99</t>
  </si>
  <si>
    <t xml:space="preserve">06 Haziran 2021
Tarihindeki 
Birim Fiyatları </t>
  </si>
  <si>
    <r>
      <t xml:space="preserve">(  30 Haziran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</si>
  <si>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Haziran 2022
</t>
    </r>
    <r>
      <rPr>
        <sz val="12"/>
        <rFont val="Arial"/>
        <family val="2"/>
        <charset val="162"/>
      </rPr>
      <t>Tarihindeki
Birim Fiyat</t>
    </r>
  </si>
  <si>
    <r>
      <t>30 Haziran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</si>
  <si>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Haziran 2022
06 Haziran 2021</t>
  </si>
  <si>
    <r>
      <t xml:space="preserve">30 Haziran </t>
    </r>
    <r>
      <rPr>
        <b/>
        <sz val="12"/>
        <rFont val="Arial"/>
        <family val="2"/>
        <charset val="162"/>
      </rPr>
      <t>2022</t>
    </r>
    <r>
      <rPr>
        <sz val="12"/>
        <rFont val="Arial"/>
        <family val="2"/>
        <charset val="162"/>
      </rPr>
      <t xml:space="preserve"> tarihinde</t>
    </r>
  </si>
  <si>
    <r>
      <t xml:space="preserve">30 Haziran </t>
    </r>
    <r>
      <rPr>
        <b/>
        <sz val="12"/>
        <rFont val="Arial"/>
        <family val="2"/>
        <charset val="162"/>
      </rPr>
      <t>2021</t>
    </r>
    <r>
      <rPr>
        <sz val="12"/>
        <rFont val="Arial"/>
        <family val="2"/>
        <charset val="162"/>
      </rPr>
      <t xml:space="preserve"> tarihinde</t>
    </r>
  </si>
  <si>
    <r>
      <rPr>
        <b/>
        <sz val="11"/>
        <rFont val="Arial"/>
        <family val="2"/>
        <charset val="162"/>
      </rPr>
      <t>4. Doğalgaz</t>
    </r>
    <r>
      <rPr>
        <sz val="11"/>
        <rFont val="Arial"/>
        <family val="2"/>
      </rPr>
      <t xml:space="preserve"> birim fiyatları 01 Haziran 2022 tarihinde yayınlanan, 30 Haziran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</si>
  <si>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Haziran 2022 tarihinde yayınlanan, 30 Haziran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</si>
  <si>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30 Haziran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</si>
  <si>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30 Haziran 2022 tarihinde geçerli olan, TKİ - ELİ'nin 01 Mayıs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</si>
  <si>
    <t>20,460000 x 1000
9.875 x 0,80</t>
  </si>
  <si>
    <t>35,076923  x 1000
10.256 x 0,84</t>
  </si>
  <si>
    <t>26,34778 x 1000
11.100 x 1,06</t>
  </si>
  <si>
    <t>27,875000 x 1000
11.000 x 0,90</t>
  </si>
  <si>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30 Haziran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</si>
  <si>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26 Mayıs 2022 tarihinde yayınlanan </t>
    </r>
    <r>
      <rPr>
        <b/>
        <sz val="11"/>
        <rFont val="Arial"/>
        <family val="2"/>
        <charset val="162"/>
      </rPr>
      <t>İPRAGAZ</t>
    </r>
    <r>
      <rPr>
        <sz val="11"/>
        <rFont val="Arial"/>
        <family val="2"/>
        <charset val="162"/>
      </rPr>
      <t xml:space="preserve"> ve 11 Haziran 2022 tarihinde yayınlanan </t>
    </r>
    <r>
      <rPr>
        <b/>
        <sz val="11"/>
        <rFont val="Arial"/>
        <family val="2"/>
        <charset val="162"/>
      </rPr>
      <t>AYGAZ</t>
    </r>
    <r>
      <rPr>
        <sz val="11"/>
        <rFont val="Arial"/>
        <family val="2"/>
        <charset val="162"/>
      </rPr>
      <t>'ın 30 Haziran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</si>
  <si>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Nisan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145 TL/25 kg.torba veya 5800TL/ton'dur. Ancak son dönemde Rusya'dan ithalat yapılamadığından güncel fiyatlar henüz belirlenememektedir.</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</si>
</sst>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DB1F4"/>
        <bgColor indexed="64"/>
      </patternFill>
    </fill>
    <fill>
      <patternFill patternType="solid">
        <fgColor rgb="FFFC8CEF"/>
        <bgColor indexed="64"/>
      </patternFill>
    </fill>
    <fill>
      <patternFill patternType="solid">
        <fgColor rgb="FFFB69EA"/>
        <bgColor indexed="64"/>
      </patternFill>
    </fill>
    <fill>
      <patternFill patternType="solid">
        <fgColor rgb="FFFA34E2"/>
        <bgColor indexed="64"/>
      </patternFill>
    </fill>
  </fills>
  <borders count="8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09">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0" fontId="23" fillId="13" borderId="65"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5" xfId="0" applyFont="1" applyFill="1" applyBorder="1" applyAlignment="1">
      <alignment horizontal="center" vertical="center" wrapText="1"/>
    </xf>
    <xf numFmtId="0" fontId="23" fillId="13" borderId="59"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6" fontId="24" fillId="13" borderId="5" xfId="0" applyNumberFormat="1" applyFont="1" applyFill="1" applyBorder="1" applyAlignment="1">
      <alignment vertical="center" wrapText="1"/>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4" fillId="7" borderId="61" xfId="0" applyFont="1" applyFill="1" applyBorder="1" applyAlignment="1">
      <alignment horizontal="center" vertical="center" wrapText="1"/>
    </xf>
    <xf numFmtId="0" fontId="8"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168" fontId="10" fillId="7" borderId="61"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6"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5" xfId="0" applyFont="1" applyFill="1" applyBorder="1" applyAlignment="1">
      <alignment horizontal="center" vertical="center" wrapText="1"/>
    </xf>
    <xf numFmtId="0" fontId="23" fillId="14" borderId="59" xfId="0" applyFont="1" applyFill="1" applyBorder="1" applyAlignment="1">
      <alignment horizontal="center"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5"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5"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5" xfId="0" applyFont="1" applyFill="1" applyBorder="1" applyAlignment="1">
      <alignment horizontal="center" vertical="center" wrapText="1"/>
    </xf>
    <xf numFmtId="0" fontId="23" fillId="15" borderId="59" xfId="0" applyFont="1" applyFill="1" applyBorder="1" applyAlignment="1">
      <alignment horizontal="center"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0" fontId="4" fillId="6" borderId="61" xfId="0" applyFont="1" applyFill="1" applyBorder="1" applyAlignment="1">
      <alignment horizontal="center" vertical="center" wrapText="1"/>
    </xf>
    <xf numFmtId="0" fontId="5" fillId="6"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8" fillId="6" borderId="63" xfId="0" applyFont="1" applyFill="1" applyBorder="1" applyAlignment="1">
      <alignment vertical="center" wrapText="1"/>
    </xf>
    <xf numFmtId="9" fontId="8" fillId="6" borderId="64" xfId="0" applyNumberFormat="1" applyFont="1" applyFill="1" applyBorder="1" applyAlignment="1">
      <alignment horizontal="center" vertical="center"/>
    </xf>
    <xf numFmtId="0" fontId="6" fillId="6" borderId="60"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0" fontId="23" fillId="17" borderId="65"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23" fillId="17" borderId="59"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3" fillId="17" borderId="11" xfId="0" applyFont="1" applyFill="1" applyBorder="1" applyAlignment="1">
      <alignment horizontal="center" vertical="center" wrapText="1"/>
    </xf>
    <xf numFmtId="0" fontId="23" fillId="18" borderId="65"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5" xfId="0" applyFont="1" applyFill="1" applyBorder="1" applyAlignment="1">
      <alignment horizontal="center" vertical="center" wrapText="1"/>
    </xf>
    <xf numFmtId="0" fontId="23" fillId="18" borderId="59"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3" fillId="18" borderId="11"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4" fillId="22" borderId="15" xfId="0" applyFont="1" applyFill="1" applyBorder="1" applyAlignment="1">
      <alignment horizontal="center" vertical="center" wrapText="1"/>
    </xf>
    <xf numFmtId="0" fontId="8" fillId="22" borderId="18" xfId="0" applyFont="1" applyFill="1" applyBorder="1" applyAlignment="1">
      <alignment horizontal="center" vertical="center" wrapText="1"/>
    </xf>
    <xf numFmtId="0" fontId="8" fillId="22" borderId="1" xfId="0" applyFont="1" applyFill="1" applyBorder="1" applyAlignment="1">
      <alignment horizontal="center" vertical="center" wrapText="1"/>
    </xf>
    <xf numFmtId="0" fontId="8" fillId="22" borderId="1" xfId="0" applyFont="1" applyFill="1" applyBorder="1" applyAlignment="1">
      <alignment vertical="center" wrapText="1"/>
    </xf>
    <xf numFmtId="9" fontId="8" fillId="22" borderId="16" xfId="0" applyNumberFormat="1" applyFont="1" applyFill="1" applyBorder="1" applyAlignment="1">
      <alignment horizontal="center" vertical="center"/>
    </xf>
    <xf numFmtId="0" fontId="6" fillId="22" borderId="17" xfId="0" applyFont="1" applyFill="1" applyBorder="1" applyAlignment="1">
      <alignment horizontal="center" vertical="center" wrapText="1"/>
    </xf>
    <xf numFmtId="167" fontId="10" fillId="22" borderId="16" xfId="0" applyNumberFormat="1" applyFont="1" applyFill="1" applyBorder="1" applyAlignment="1">
      <alignment horizontal="center" vertical="center"/>
    </xf>
    <xf numFmtId="0" fontId="6" fillId="22" borderId="1" xfId="0" applyFont="1" applyFill="1" applyBorder="1" applyAlignment="1">
      <alignment vertical="center" wrapText="1"/>
    </xf>
    <xf numFmtId="168" fontId="10" fillId="22" borderId="15"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164" fontId="30" fillId="14" borderId="12" xfId="0" applyNumberFormat="1" applyFont="1" applyFill="1" applyBorder="1" applyAlignment="1">
      <alignment horizontal="right" vertical="center" wrapText="1"/>
    </xf>
    <xf numFmtId="164" fontId="30" fillId="13" borderId="12" xfId="0" applyNumberFormat="1" applyFont="1" applyFill="1" applyBorder="1" applyAlignment="1">
      <alignment horizontal="right" vertical="center" wrapText="1"/>
    </xf>
    <xf numFmtId="164" fontId="30" fillId="18" borderId="12" xfId="0" applyNumberFormat="1" applyFont="1" applyFill="1" applyBorder="1" applyAlignment="1">
      <alignment horizontal="right" vertical="center" wrapText="1"/>
    </xf>
    <xf numFmtId="164" fontId="30" fillId="15" borderId="12" xfId="0" applyNumberFormat="1" applyFont="1" applyFill="1" applyBorder="1" applyAlignment="1">
      <alignment horizontal="right" vertical="center" wrapText="1"/>
    </xf>
    <xf numFmtId="164" fontId="30" fillId="17" borderId="12" xfId="0" applyNumberFormat="1" applyFont="1" applyFill="1" applyBorder="1" applyAlignment="1">
      <alignment horizontal="right" vertical="center" wrapText="1"/>
    </xf>
    <xf numFmtId="164" fontId="30" fillId="13" borderId="11" xfId="0" applyNumberFormat="1" applyFont="1" applyFill="1" applyBorder="1" applyAlignment="1">
      <alignment horizontal="right" vertical="center" wrapText="1"/>
    </xf>
    <xf numFmtId="164" fontId="30" fillId="14" borderId="11" xfId="0" applyNumberFormat="1" applyFont="1" applyFill="1" applyBorder="1" applyAlignment="1">
      <alignment horizontal="right" vertical="center" wrapText="1"/>
    </xf>
    <xf numFmtId="164" fontId="30" fillId="18" borderId="11" xfId="0" applyNumberFormat="1" applyFont="1" applyFill="1" applyBorder="1" applyAlignment="1">
      <alignment horizontal="right" vertical="center" wrapText="1"/>
    </xf>
    <xf numFmtId="164" fontId="30" fillId="15" borderId="11" xfId="0" applyNumberFormat="1" applyFont="1" applyFill="1" applyBorder="1" applyAlignment="1">
      <alignment horizontal="right" vertical="center" wrapText="1"/>
    </xf>
    <xf numFmtId="164" fontId="30" fillId="17"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6" borderId="11"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22" borderId="19" xfId="0" applyNumberFormat="1" applyFont="1" applyFill="1" applyBorder="1" applyAlignment="1">
      <alignment horizontal="right" vertical="center" wrapText="1"/>
    </xf>
    <xf numFmtId="164" fontId="4" fillId="19" borderId="11" xfId="0" applyNumberFormat="1" applyFont="1" applyFill="1" applyBorder="1" applyAlignment="1">
      <alignment horizontal="right" vertical="center" wrapText="1"/>
    </xf>
    <xf numFmtId="3" fontId="15" fillId="13" borderId="79" xfId="0" applyNumberFormat="1" applyFont="1" applyFill="1" applyBorder="1" applyAlignment="1">
      <alignment horizontal="center" vertical="center"/>
    </xf>
    <xf numFmtId="3" fontId="15" fillId="14" borderId="79" xfId="0" applyNumberFormat="1" applyFont="1" applyFill="1" applyBorder="1" applyAlignment="1">
      <alignment horizontal="center" vertical="center"/>
    </xf>
    <xf numFmtId="3" fontId="15" fillId="15" borderId="79" xfId="0" applyNumberFormat="1" applyFont="1" applyFill="1" applyBorder="1" applyAlignment="1">
      <alignment horizontal="center" vertical="center"/>
    </xf>
    <xf numFmtId="3" fontId="15" fillId="18" borderId="79" xfId="0" applyNumberFormat="1" applyFont="1" applyFill="1" applyBorder="1" applyAlignment="1">
      <alignment horizontal="center" vertical="center"/>
    </xf>
    <xf numFmtId="3" fontId="15" fillId="17" borderId="79" xfId="0" applyNumberFormat="1" applyFont="1" applyFill="1" applyBorder="1" applyAlignment="1">
      <alignment horizontal="center" vertical="center"/>
    </xf>
    <xf numFmtId="3" fontId="15" fillId="10" borderId="79" xfId="0" applyNumberFormat="1" applyFont="1" applyFill="1" applyBorder="1" applyAlignment="1">
      <alignment horizontal="center" vertical="center"/>
    </xf>
    <xf numFmtId="1" fontId="15" fillId="9" borderId="79" xfId="0" applyNumberFormat="1" applyFont="1" applyFill="1" applyBorder="1" applyAlignment="1">
      <alignment horizontal="center" vertical="center"/>
    </xf>
    <xf numFmtId="1" fontId="15" fillId="19" borderId="79" xfId="0" applyNumberFormat="1" applyFont="1" applyFill="1" applyBorder="1" applyAlignment="1">
      <alignment horizontal="center" vertical="center"/>
    </xf>
    <xf numFmtId="1" fontId="15" fillId="8" borderId="80" xfId="0" applyNumberFormat="1" applyFont="1" applyFill="1" applyBorder="1" applyAlignment="1">
      <alignment horizontal="center" vertical="center"/>
    </xf>
    <xf numFmtId="1" fontId="15" fillId="11" borderId="80" xfId="0" applyNumberFormat="1" applyFont="1" applyFill="1" applyBorder="1" applyAlignment="1">
      <alignment horizontal="center" vertical="center"/>
    </xf>
    <xf numFmtId="1" fontId="15" fillId="6" borderId="79" xfId="0" applyNumberFormat="1" applyFont="1" applyFill="1" applyBorder="1" applyAlignment="1">
      <alignment horizontal="center" vertical="center"/>
    </xf>
    <xf numFmtId="1" fontId="15" fillId="22" borderId="78" xfId="0" applyNumberFormat="1" applyFont="1" applyFill="1" applyBorder="1" applyAlignment="1">
      <alignment horizontal="center" vertical="center"/>
    </xf>
    <xf numFmtId="0" fontId="10" fillId="18" borderId="65" xfId="0" applyFont="1" applyFill="1" applyBorder="1" applyAlignment="1">
      <alignment horizontal="center" vertical="center"/>
    </xf>
    <xf numFmtId="0" fontId="10" fillId="17" borderId="65" xfId="0" applyFont="1" applyFill="1" applyBorder="1" applyAlignment="1">
      <alignment horizontal="center" vertical="center"/>
    </xf>
    <xf numFmtId="0" fontId="10" fillId="19" borderId="3" xfId="0" applyFont="1" applyFill="1" applyBorder="1" applyAlignment="1">
      <alignment horizontal="center" vertical="center"/>
    </xf>
    <xf numFmtId="0" fontId="10" fillId="8" borderId="2" xfId="0" applyFont="1" applyFill="1" applyBorder="1" applyAlignment="1">
      <alignment horizontal="center" vertical="center"/>
    </xf>
    <xf numFmtId="0" fontId="10" fillId="14" borderId="65" xfId="0" applyFont="1" applyFill="1" applyBorder="1" applyAlignment="1">
      <alignment horizontal="center" vertical="center"/>
    </xf>
    <xf numFmtId="0" fontId="10" fillId="15" borderId="65" xfId="0" applyFont="1" applyFill="1" applyBorder="1" applyAlignment="1">
      <alignment horizontal="center" vertical="center"/>
    </xf>
    <xf numFmtId="0" fontId="10" fillId="7" borderId="75" xfId="0" applyFont="1" applyFill="1" applyBorder="1" applyAlignment="1">
      <alignment horizontal="center" vertical="center"/>
    </xf>
    <xf numFmtId="0" fontId="10" fillId="13" borderId="65" xfId="0" applyFont="1" applyFill="1" applyBorder="1" applyAlignment="1">
      <alignment horizontal="center" vertical="center"/>
    </xf>
    <xf numFmtId="0" fontId="10" fillId="10"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22" borderId="18" xfId="0" applyFont="1" applyFill="1" applyBorder="1" applyAlignment="1">
      <alignment horizontal="center" vertical="center"/>
    </xf>
    <xf numFmtId="0" fontId="10" fillId="6" borderId="65" xfId="0" applyFont="1" applyFill="1" applyBorder="1" applyAlignment="1">
      <alignment horizontal="center" vertical="center"/>
    </xf>
    <xf numFmtId="0" fontId="8" fillId="11" borderId="4" xfId="0" applyFont="1" applyFill="1" applyBorder="1" applyAlignment="1">
      <alignment vertical="center" wrapText="1"/>
    </xf>
    <xf numFmtId="9" fontId="8" fillId="11" borderId="9" xfId="0" applyNumberFormat="1" applyFont="1" applyFill="1" applyBorder="1" applyAlignment="1">
      <alignment horizontal="center" vertical="center"/>
    </xf>
    <xf numFmtId="0" fontId="6" fillId="11" borderId="6" xfId="0" applyFont="1" applyFill="1" applyBorder="1" applyAlignment="1">
      <alignment horizontal="center" vertical="center" wrapText="1"/>
    </xf>
    <xf numFmtId="164" fontId="4" fillId="11" borderId="13" xfId="0" applyNumberFormat="1" applyFont="1" applyFill="1" applyBorder="1" applyAlignment="1">
      <alignment horizontal="right" vertical="center" wrapText="1"/>
    </xf>
    <xf numFmtId="9" fontId="8" fillId="7" borderId="10" xfId="0" applyNumberFormat="1" applyFont="1" applyFill="1" applyBorder="1" applyAlignment="1">
      <alignment horizontal="center" vertical="center"/>
    </xf>
    <xf numFmtId="0" fontId="6" fillId="7" borderId="10" xfId="0" applyFont="1" applyFill="1" applyBorder="1" applyAlignment="1">
      <alignment horizontal="center" vertical="center" wrapText="1"/>
    </xf>
    <xf numFmtId="167" fontId="10" fillId="7" borderId="12" xfId="0" applyNumberFormat="1" applyFont="1" applyFill="1" applyBorder="1" applyAlignment="1">
      <alignment horizontal="center" vertical="center"/>
    </xf>
    <xf numFmtId="1" fontId="15" fillId="7" borderId="79" xfId="0" applyNumberFormat="1" applyFont="1" applyFill="1" applyBorder="1" applyAlignment="1">
      <alignment horizontal="center" vertical="center"/>
    </xf>
    <xf numFmtId="164" fontId="4" fillId="7" borderId="11" xfId="0" applyNumberFormat="1" applyFont="1" applyFill="1" applyBorder="1" applyAlignment="1">
      <alignment horizontal="right" vertical="center" wrapText="1"/>
    </xf>
    <xf numFmtId="0" fontId="6" fillId="7" borderId="5" xfId="0" applyFont="1" applyFill="1" applyBorder="1" applyAlignment="1">
      <alignment vertical="center" wrapText="1"/>
    </xf>
    <xf numFmtId="0" fontId="4" fillId="20" borderId="61" xfId="0" applyFont="1" applyFill="1" applyBorder="1" applyAlignment="1">
      <alignment horizontal="center" vertical="center" wrapText="1"/>
    </xf>
    <xf numFmtId="0" fontId="8" fillId="20" borderId="62" xfId="0" applyFont="1" applyFill="1" applyBorder="1" applyAlignment="1">
      <alignment horizontal="center" vertical="center" wrapText="1"/>
    </xf>
    <xf numFmtId="0" fontId="8" fillId="20" borderId="63" xfId="0" applyFont="1" applyFill="1" applyBorder="1" applyAlignment="1">
      <alignment horizontal="center" vertical="center" wrapText="1"/>
    </xf>
    <xf numFmtId="0" fontId="8" fillId="20" borderId="63" xfId="0" applyFont="1" applyFill="1" applyBorder="1" applyAlignment="1">
      <alignment vertical="center" wrapText="1"/>
    </xf>
    <xf numFmtId="9" fontId="8" fillId="20" borderId="64" xfId="0" applyNumberFormat="1" applyFont="1" applyFill="1" applyBorder="1" applyAlignment="1">
      <alignment horizontal="center" vertical="center"/>
    </xf>
    <xf numFmtId="0" fontId="6" fillId="20" borderId="60" xfId="0" applyFont="1" applyFill="1" applyBorder="1" applyAlignment="1">
      <alignment horizontal="center" vertical="center" wrapText="1"/>
    </xf>
    <xf numFmtId="167" fontId="10" fillId="20" borderId="64" xfId="0" applyNumberFormat="1" applyFont="1" applyFill="1" applyBorder="1" applyAlignment="1">
      <alignment horizontal="center" vertical="center"/>
    </xf>
    <xf numFmtId="1" fontId="15" fillId="20" borderId="81" xfId="0" applyNumberFormat="1" applyFont="1" applyFill="1" applyBorder="1" applyAlignment="1">
      <alignment horizontal="center" vertical="center"/>
    </xf>
    <xf numFmtId="164" fontId="4" fillId="20" borderId="76" xfId="0" applyNumberFormat="1" applyFont="1" applyFill="1" applyBorder="1" applyAlignment="1">
      <alignment horizontal="right" vertical="center" wrapText="1"/>
    </xf>
    <xf numFmtId="0" fontId="6" fillId="20" borderId="63" xfId="0" applyFont="1" applyFill="1" applyBorder="1" applyAlignment="1">
      <alignment vertical="center" wrapText="1"/>
    </xf>
    <xf numFmtId="168" fontId="10" fillId="20" borderId="61" xfId="0" applyNumberFormat="1" applyFont="1" applyFill="1" applyBorder="1" applyAlignment="1">
      <alignment horizontal="right" vertical="center"/>
    </xf>
    <xf numFmtId="0" fontId="10" fillId="20" borderId="62" xfId="0" applyFont="1" applyFill="1" applyBorder="1" applyAlignment="1">
      <alignment horizontal="center" vertical="center"/>
    </xf>
    <xf numFmtId="0" fontId="4" fillId="21" borderId="10"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8" fillId="21" borderId="5" xfId="0" applyFont="1" applyFill="1" applyBorder="1" applyAlignment="1">
      <alignment horizontal="center" vertical="center" wrapText="1"/>
    </xf>
    <xf numFmtId="0" fontId="8" fillId="21" borderId="5" xfId="0" applyFont="1" applyFill="1" applyBorder="1" applyAlignment="1">
      <alignment vertical="center" wrapText="1"/>
    </xf>
    <xf numFmtId="9" fontId="8" fillId="21" borderId="12" xfId="0" applyNumberFormat="1" applyFont="1" applyFill="1" applyBorder="1" applyAlignment="1">
      <alignment horizontal="center" vertical="center"/>
    </xf>
    <xf numFmtId="0" fontId="6" fillId="21" borderId="8" xfId="0" applyFont="1" applyFill="1" applyBorder="1" applyAlignment="1">
      <alignment horizontal="center" vertical="center" wrapText="1"/>
    </xf>
    <xf numFmtId="167" fontId="10" fillId="21" borderId="12" xfId="0" applyNumberFormat="1" applyFont="1" applyFill="1" applyBorder="1" applyAlignment="1">
      <alignment horizontal="center" vertical="center"/>
    </xf>
    <xf numFmtId="1" fontId="15" fillId="21" borderId="79" xfId="0" applyNumberFormat="1" applyFont="1" applyFill="1" applyBorder="1" applyAlignment="1">
      <alignment horizontal="center" vertical="center"/>
    </xf>
    <xf numFmtId="164" fontId="4" fillId="21" borderId="11" xfId="0" applyNumberFormat="1" applyFont="1" applyFill="1" applyBorder="1" applyAlignment="1">
      <alignment horizontal="right" vertical="center" wrapText="1"/>
    </xf>
    <xf numFmtId="0" fontId="6" fillId="21" borderId="5" xfId="0" applyFont="1" applyFill="1" applyBorder="1" applyAlignment="1">
      <alignment vertical="center" wrapText="1"/>
    </xf>
    <xf numFmtId="168" fontId="10" fillId="21" borderId="10" xfId="0" applyNumberFormat="1" applyFont="1" applyFill="1" applyBorder="1" applyAlignment="1">
      <alignment horizontal="right" vertical="center"/>
    </xf>
    <xf numFmtId="0" fontId="10" fillId="21" borderId="3" xfId="0" applyFont="1" applyFill="1" applyBorder="1" applyAlignment="1">
      <alignment horizontal="center" vertical="center"/>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164" fontId="4" fillId="19" borderId="12" xfId="0" applyNumberFormat="1" applyFont="1" applyFill="1" applyBorder="1" applyAlignment="1">
      <alignment horizontal="right" vertical="center" wrapText="1"/>
    </xf>
    <xf numFmtId="164" fontId="4" fillId="20" borderId="64" xfId="0" applyNumberFormat="1" applyFont="1" applyFill="1" applyBorder="1" applyAlignment="1">
      <alignment horizontal="right" vertical="center" wrapText="1"/>
    </xf>
    <xf numFmtId="164" fontId="4" fillId="21" borderId="12" xfId="0" applyNumberFormat="1" applyFont="1" applyFill="1" applyBorder="1" applyAlignment="1">
      <alignment horizontal="right" vertical="center" wrapText="1"/>
    </xf>
    <xf numFmtId="164" fontId="4" fillId="22" borderId="16" xfId="0" applyNumberFormat="1" applyFont="1" applyFill="1" applyBorder="1" applyAlignment="1">
      <alignment horizontal="right" vertical="center" wrapText="1"/>
    </xf>
    <xf numFmtId="164" fontId="4" fillId="11" borderId="9" xfId="0" applyNumberFormat="1" applyFont="1" applyFill="1" applyBorder="1" applyAlignment="1">
      <alignment horizontal="right" vertical="center" wrapText="1"/>
    </xf>
    <xf numFmtId="164" fontId="4" fillId="6" borderId="64" xfId="0" applyNumberFormat="1" applyFont="1" applyFill="1" applyBorder="1" applyAlignment="1">
      <alignment horizontal="right" vertical="center" wrapText="1"/>
    </xf>
    <xf numFmtId="164" fontId="4" fillId="8" borderId="9" xfId="0" applyNumberFormat="1" applyFont="1" applyFill="1" applyBorder="1" applyAlignment="1">
      <alignment horizontal="right" vertical="center" wrapText="1"/>
    </xf>
    <xf numFmtId="164" fontId="4" fillId="7" borderId="12" xfId="0" applyNumberFormat="1" applyFont="1" applyFill="1" applyBorder="1" applyAlignment="1">
      <alignment horizontal="right" vertical="center" wrapText="1"/>
    </xf>
    <xf numFmtId="0" fontId="8" fillId="7" borderId="5" xfId="0" applyFont="1" applyFill="1" applyBorder="1" applyAlignment="1">
      <alignment vertical="center" wrapText="1"/>
    </xf>
    <xf numFmtId="0" fontId="6" fillId="16" borderId="73"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7" xfId="0" applyFont="1" applyFill="1" applyBorder="1" applyAlignment="1">
      <alignment horizontal="center"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1" xfId="0" applyFont="1" applyFill="1" applyBorder="1" applyAlignment="1">
      <alignment horizontal="left" vertical="center"/>
    </xf>
    <xf numFmtId="0" fontId="7" fillId="0" borderId="3" xfId="0" applyFont="1" applyFill="1" applyBorder="1" applyAlignment="1">
      <alignment horizontal="left" vertical="center"/>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0" fontId="6" fillId="0" borderId="73"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4"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0"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C8CEF"/>
      <color rgb="FFFB69EA"/>
      <color rgb="FFFDA1F2"/>
      <color rgb="FFFDB1F4"/>
      <color rgb="FFFFFFCC"/>
      <color rgb="FFD9FFEA"/>
      <color rgb="FFFA34E2"/>
      <color rgb="FFFC92EF"/>
      <color rgb="FFFE44EC"/>
      <color rgb="FFFE94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28</xdr:row>
      <xdr:rowOff>254000</xdr:rowOff>
    </xdr:from>
    <xdr:to>
      <xdr:col>7</xdr:col>
      <xdr:colOff>949325</xdr:colOff>
      <xdr:row>28</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317500</xdr:colOff>
      <xdr:row>24</xdr:row>
      <xdr:rowOff>266700</xdr:rowOff>
    </xdr:from>
    <xdr:to>
      <xdr:col>7</xdr:col>
      <xdr:colOff>1012825</xdr:colOff>
      <xdr:row>24</xdr:row>
      <xdr:rowOff>266700</xdr:rowOff>
    </xdr:to>
    <xdr:sp macro="" textlink="">
      <xdr:nvSpPr>
        <xdr:cNvPr id="20" name="Line 49"/>
        <xdr:cNvSpPr>
          <a:spLocks noChangeShapeType="1"/>
        </xdr:cNvSpPr>
      </xdr:nvSpPr>
      <xdr:spPr bwMode="auto">
        <a:xfrm>
          <a:off x="89789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27</xdr:row>
      <xdr:rowOff>279400</xdr:rowOff>
    </xdr:from>
    <xdr:to>
      <xdr:col>7</xdr:col>
      <xdr:colOff>898525</xdr:colOff>
      <xdr:row>27</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26</xdr:row>
      <xdr:rowOff>266700</xdr:rowOff>
    </xdr:from>
    <xdr:to>
      <xdr:col>7</xdr:col>
      <xdr:colOff>1025525</xdr:colOff>
      <xdr:row>26</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23</xdr:row>
      <xdr:rowOff>266700</xdr:rowOff>
    </xdr:from>
    <xdr:to>
      <xdr:col>7</xdr:col>
      <xdr:colOff>1038225</xdr:colOff>
      <xdr:row>23</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21</xdr:row>
      <xdr:rowOff>254000</xdr:rowOff>
    </xdr:from>
    <xdr:to>
      <xdr:col>7</xdr:col>
      <xdr:colOff>923925</xdr:colOff>
      <xdr:row>21</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1"/>
  <sheetViews>
    <sheetView showGridLines="0" tabSelected="1" topLeftCell="A30" zoomScale="75" zoomScaleNormal="75" zoomScaleSheetLayoutView="100" workbookViewId="0">
      <selection activeCell="A45" sqref="A45:N45"/>
    </sheetView>
  </sheetViews>
  <sheetFormatPr defaultRowHeight="12.75"/>
  <cols>
    <col min="1" max="1" width="6.85546875" style="1" bestFit="1" customWidth="1"/>
    <col min="2" max="2" width="39" style="1" customWidth="1"/>
    <col min="3" max="3" width="32.28515625" style="1" customWidth="1"/>
    <col min="4" max="4" width="12.28515625" style="1" bestFit="1" customWidth="1"/>
    <col min="5" max="5" width="18.8554687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 width="32.85546875" style="1" customWidth="1"/>
    <col min="17" max="17" width="18.140625" style="1" customWidth="1"/>
    <col min="18" max="18" width="15" style="1" customWidth="1"/>
    <col min="19" max="16384" width="9.140625" style="1"/>
  </cols>
  <sheetData>
    <row r="1" spans="1:14" ht="31.5" customHeight="1">
      <c r="A1" s="271" t="s">
        <v>23</v>
      </c>
      <c r="B1" s="272"/>
      <c r="C1" s="272"/>
      <c r="D1" s="272"/>
      <c r="E1" s="272"/>
      <c r="F1" s="272"/>
      <c r="G1" s="272"/>
      <c r="H1" s="272"/>
      <c r="I1" s="272"/>
      <c r="J1" s="272"/>
      <c r="K1" s="272"/>
      <c r="L1" s="272"/>
      <c r="M1" s="272"/>
      <c r="N1" s="273"/>
    </row>
    <row r="2" spans="1:14" ht="30" customHeight="1" thickBot="1">
      <c r="A2" s="284" t="s">
        <v>87</v>
      </c>
      <c r="B2" s="285"/>
      <c r="C2" s="285"/>
      <c r="D2" s="285"/>
      <c r="E2" s="285"/>
      <c r="F2" s="285"/>
      <c r="G2" s="285"/>
      <c r="H2" s="285"/>
      <c r="I2" s="285"/>
      <c r="J2" s="285"/>
      <c r="K2" s="285"/>
      <c r="L2" s="285"/>
      <c r="M2" s="285"/>
      <c r="N2" s="286"/>
    </row>
    <row r="3" spans="1:14" ht="39" customHeight="1">
      <c r="A3" s="303" t="s">
        <v>29</v>
      </c>
      <c r="B3" s="254" t="s">
        <v>8</v>
      </c>
      <c r="C3" s="305" t="s">
        <v>9</v>
      </c>
      <c r="D3" s="301" t="s">
        <v>13</v>
      </c>
      <c r="E3" s="282" t="s">
        <v>88</v>
      </c>
      <c r="F3" s="282"/>
      <c r="G3" s="307" t="s">
        <v>16</v>
      </c>
      <c r="H3" s="297" t="s">
        <v>89</v>
      </c>
      <c r="I3" s="298"/>
      <c r="J3" s="280" t="s">
        <v>45</v>
      </c>
      <c r="K3" s="287" t="s">
        <v>86</v>
      </c>
      <c r="L3" s="288"/>
      <c r="M3" s="295" t="s">
        <v>90</v>
      </c>
      <c r="N3" s="296"/>
    </row>
    <row r="4" spans="1:14" ht="28.5" customHeight="1" thickBot="1">
      <c r="A4" s="304"/>
      <c r="B4" s="255"/>
      <c r="C4" s="306"/>
      <c r="D4" s="302"/>
      <c r="E4" s="283"/>
      <c r="F4" s="283"/>
      <c r="G4" s="308"/>
      <c r="H4" s="299"/>
      <c r="I4" s="300"/>
      <c r="J4" s="281"/>
      <c r="K4" s="289"/>
      <c r="L4" s="290"/>
      <c r="M4" s="131" t="s">
        <v>61</v>
      </c>
      <c r="N4" s="132" t="s">
        <v>62</v>
      </c>
    </row>
    <row r="5" spans="1:14" s="10" customFormat="1" ht="34.5" customHeight="1">
      <c r="A5" s="30">
        <v>1</v>
      </c>
      <c r="B5" s="31" t="s">
        <v>37</v>
      </c>
      <c r="C5" s="32" t="s">
        <v>53</v>
      </c>
      <c r="D5" s="33" t="s">
        <v>31</v>
      </c>
      <c r="E5" s="134">
        <v>3.9786980000000001</v>
      </c>
      <c r="F5" s="34" t="s">
        <v>32</v>
      </c>
      <c r="G5" s="35">
        <v>1.07</v>
      </c>
      <c r="H5" s="36" t="s">
        <v>71</v>
      </c>
      <c r="I5" s="37">
        <f t="shared" ref="I5" si="0">(E5*1000)/(8250*1.07)</f>
        <v>0.45071628433871425</v>
      </c>
      <c r="J5" s="149">
        <f>+(I5/$I$5)*100</f>
        <v>100</v>
      </c>
      <c r="K5" s="138">
        <v>1.653467</v>
      </c>
      <c r="L5" s="38" t="s">
        <v>33</v>
      </c>
      <c r="M5" s="39">
        <f t="shared" ref="M5" si="1">+(E5/K5)-1</f>
        <v>1.4062760248616999</v>
      </c>
      <c r="N5" s="168">
        <v>15</v>
      </c>
    </row>
    <row r="6" spans="1:14" s="10" customFormat="1" ht="35.1" customHeight="1">
      <c r="A6" s="30">
        <v>2</v>
      </c>
      <c r="B6" s="31" t="s">
        <v>38</v>
      </c>
      <c r="C6" s="32" t="s">
        <v>52</v>
      </c>
      <c r="D6" s="33" t="s">
        <v>31</v>
      </c>
      <c r="E6" s="134">
        <v>4.0045700000000002</v>
      </c>
      <c r="F6" s="34" t="s">
        <v>32</v>
      </c>
      <c r="G6" s="35">
        <v>1.07</v>
      </c>
      <c r="H6" s="36" t="s">
        <v>76</v>
      </c>
      <c r="I6" s="37">
        <f>(E6*1000)/(8250*1.07)</f>
        <v>0.45364712546020958</v>
      </c>
      <c r="J6" s="149">
        <f>+(I6/$I$5)*100</f>
        <v>100.6502629754759</v>
      </c>
      <c r="K6" s="138">
        <v>1.6686879999999999</v>
      </c>
      <c r="L6" s="38" t="s">
        <v>33</v>
      </c>
      <c r="M6" s="39">
        <f>+(E6/K6)-1</f>
        <v>1.3998314843757491</v>
      </c>
      <c r="N6" s="168">
        <v>14</v>
      </c>
    </row>
    <row r="7" spans="1:14" s="10" customFormat="1" ht="35.1" customHeight="1">
      <c r="A7" s="30">
        <v>3</v>
      </c>
      <c r="B7" s="57" t="s">
        <v>39</v>
      </c>
      <c r="C7" s="32" t="s">
        <v>53</v>
      </c>
      <c r="D7" s="33" t="s">
        <v>31</v>
      </c>
      <c r="E7" s="134">
        <v>4.0711430000000002</v>
      </c>
      <c r="F7" s="34" t="s">
        <v>32</v>
      </c>
      <c r="G7" s="35">
        <v>1.07</v>
      </c>
      <c r="H7" s="36" t="s">
        <v>70</v>
      </c>
      <c r="I7" s="37">
        <f>(E7*1000)/(8250*1.07)</f>
        <v>0.46118867176437273</v>
      </c>
      <c r="J7" s="149">
        <f>+(I7/$I$5)*100</f>
        <v>102.32349879282117</v>
      </c>
      <c r="K7" s="138">
        <v>1.7078610000000001</v>
      </c>
      <c r="L7" s="38" t="s">
        <v>33</v>
      </c>
      <c r="M7" s="39">
        <f>+(E7/K7)-1</f>
        <v>1.3837671801159463</v>
      </c>
      <c r="N7" s="168">
        <v>12</v>
      </c>
    </row>
    <row r="8" spans="1:14" s="10" customFormat="1" ht="35.1" customHeight="1">
      <c r="A8" s="30">
        <v>4</v>
      </c>
      <c r="B8" s="31" t="s">
        <v>36</v>
      </c>
      <c r="C8" s="32" t="s">
        <v>35</v>
      </c>
      <c r="D8" s="33" t="s">
        <v>31</v>
      </c>
      <c r="E8" s="134">
        <v>4.0982402999999996</v>
      </c>
      <c r="F8" s="34" t="s">
        <v>32</v>
      </c>
      <c r="G8" s="35">
        <v>1.07</v>
      </c>
      <c r="H8" s="36" t="s">
        <v>67</v>
      </c>
      <c r="I8" s="37">
        <f>(E8*1000)/(8250*1.07)</f>
        <v>0.46425831775700926</v>
      </c>
      <c r="J8" s="149">
        <f>+(I8/$I$5)*100</f>
        <v>103.004558275094</v>
      </c>
      <c r="K8" s="138">
        <v>1.6936799600000001</v>
      </c>
      <c r="L8" s="38" t="s">
        <v>33</v>
      </c>
      <c r="M8" s="39">
        <f>+(E8/K8)-1</f>
        <v>1.4197253299259676</v>
      </c>
      <c r="N8" s="168">
        <v>16</v>
      </c>
    </row>
    <row r="9" spans="1:14" s="10" customFormat="1" ht="35.1" customHeight="1">
      <c r="A9" s="58">
        <v>5</v>
      </c>
      <c r="B9" s="59" t="s">
        <v>38</v>
      </c>
      <c r="C9" s="60" t="s">
        <v>34</v>
      </c>
      <c r="D9" s="61" t="s">
        <v>31</v>
      </c>
      <c r="E9" s="133">
        <v>4.1094644599999999</v>
      </c>
      <c r="F9" s="62" t="s">
        <v>32</v>
      </c>
      <c r="G9" s="63">
        <v>1.07</v>
      </c>
      <c r="H9" s="64" t="s">
        <v>80</v>
      </c>
      <c r="I9" s="65">
        <f>(E9*1000)/(8250*1.07)</f>
        <v>0.46552981704899465</v>
      </c>
      <c r="J9" s="150">
        <f>+(I9/$I$5)*100</f>
        <v>103.28666463250038</v>
      </c>
      <c r="K9" s="139">
        <v>1.73040982</v>
      </c>
      <c r="L9" s="66" t="s">
        <v>33</v>
      </c>
      <c r="M9" s="67">
        <f t="shared" ref="M9" si="2">+(E9/K9)-1</f>
        <v>1.3748504039349476</v>
      </c>
      <c r="N9" s="165">
        <v>11</v>
      </c>
    </row>
    <row r="10" spans="1:14" s="10" customFormat="1" ht="35.1" customHeight="1">
      <c r="A10" s="58">
        <v>6</v>
      </c>
      <c r="B10" s="59" t="s">
        <v>40</v>
      </c>
      <c r="C10" s="60" t="s">
        <v>50</v>
      </c>
      <c r="D10" s="61" t="s">
        <v>31</v>
      </c>
      <c r="E10" s="133">
        <v>4.1771433599999996</v>
      </c>
      <c r="F10" s="62" t="s">
        <v>32</v>
      </c>
      <c r="G10" s="63">
        <v>1.07</v>
      </c>
      <c r="H10" s="64" t="s">
        <v>78</v>
      </c>
      <c r="I10" s="65">
        <f t="shared" ref="I10:I18" si="3">(E10*1000)/(8250*1.07)</f>
        <v>0.47319664231096009</v>
      </c>
      <c r="J10" s="150">
        <f t="shared" ref="J10:J20" si="4">+(I10/$I$5)*100</f>
        <v>104.98769597491442</v>
      </c>
      <c r="K10" s="139">
        <v>1.7702324599999999</v>
      </c>
      <c r="L10" s="66" t="s">
        <v>33</v>
      </c>
      <c r="M10" s="67">
        <f>+(E10/K10)-1</f>
        <v>1.3596580982364315</v>
      </c>
      <c r="N10" s="165">
        <v>9</v>
      </c>
    </row>
    <row r="11" spans="1:14" s="10" customFormat="1" ht="35.1" customHeight="1">
      <c r="A11" s="68">
        <v>7</v>
      </c>
      <c r="B11" s="59" t="s">
        <v>42</v>
      </c>
      <c r="C11" s="60" t="s">
        <v>52</v>
      </c>
      <c r="D11" s="61" t="s">
        <v>31</v>
      </c>
      <c r="E11" s="133">
        <v>4.1926629999999996</v>
      </c>
      <c r="F11" s="62" t="s">
        <v>32</v>
      </c>
      <c r="G11" s="63">
        <v>1.07</v>
      </c>
      <c r="H11" s="64" t="s">
        <v>75</v>
      </c>
      <c r="I11" s="65">
        <f>(E11*1000)/(8250*1.07)</f>
        <v>0.47495474369866886</v>
      </c>
      <c r="J11" s="150">
        <f t="shared" si="4"/>
        <v>105.37776428369278</v>
      </c>
      <c r="K11" s="139">
        <v>1.7793639999999999</v>
      </c>
      <c r="L11" s="66" t="s">
        <v>33</v>
      </c>
      <c r="M11" s="67">
        <f t="shared" ref="M11" si="5">+(E11/K11)-1</f>
        <v>1.3562705550972143</v>
      </c>
      <c r="N11" s="165">
        <v>8</v>
      </c>
    </row>
    <row r="12" spans="1:14" s="10" customFormat="1" ht="35.1" customHeight="1">
      <c r="A12" s="58">
        <v>8</v>
      </c>
      <c r="B12" s="69" t="s">
        <v>41</v>
      </c>
      <c r="C12" s="60" t="s">
        <v>53</v>
      </c>
      <c r="D12" s="61" t="s">
        <v>31</v>
      </c>
      <c r="E12" s="133">
        <v>4.2723420000000001</v>
      </c>
      <c r="F12" s="62" t="s">
        <v>32</v>
      </c>
      <c r="G12" s="63">
        <v>1.07</v>
      </c>
      <c r="H12" s="64" t="s">
        <v>69</v>
      </c>
      <c r="I12" s="65">
        <f t="shared" si="3"/>
        <v>0.48398096856414607</v>
      </c>
      <c r="J12" s="150">
        <f t="shared" si="4"/>
        <v>107.38040434333038</v>
      </c>
      <c r="K12" s="139">
        <v>1.8262480000000001</v>
      </c>
      <c r="L12" s="66" t="s">
        <v>33</v>
      </c>
      <c r="M12" s="67">
        <f t="shared" ref="M12" si="6">+(E12/K12)-1</f>
        <v>1.339409543501211</v>
      </c>
      <c r="N12" s="165">
        <v>7</v>
      </c>
    </row>
    <row r="13" spans="1:14" s="10" customFormat="1" ht="35.1" customHeight="1">
      <c r="A13" s="70">
        <v>9</v>
      </c>
      <c r="B13" s="71" t="s">
        <v>42</v>
      </c>
      <c r="C13" s="72" t="s">
        <v>50</v>
      </c>
      <c r="D13" s="73" t="s">
        <v>31</v>
      </c>
      <c r="E13" s="136">
        <v>4.2774256599999996</v>
      </c>
      <c r="F13" s="74" t="s">
        <v>32</v>
      </c>
      <c r="G13" s="75">
        <v>1.07</v>
      </c>
      <c r="H13" s="76" t="s">
        <v>73</v>
      </c>
      <c r="I13" s="77">
        <f t="shared" si="3"/>
        <v>0.48455685754743699</v>
      </c>
      <c r="J13" s="151">
        <f t="shared" si="4"/>
        <v>107.50817629284757</v>
      </c>
      <c r="K13" s="141">
        <v>1.82924072</v>
      </c>
      <c r="L13" s="78" t="s">
        <v>33</v>
      </c>
      <c r="M13" s="79">
        <f>+(E13/K13)-1</f>
        <v>1.3383612737420361</v>
      </c>
      <c r="N13" s="166">
        <v>6</v>
      </c>
    </row>
    <row r="14" spans="1:14" s="10" customFormat="1" ht="35.1" customHeight="1">
      <c r="A14" s="70">
        <v>10</v>
      </c>
      <c r="B14" s="71" t="s">
        <v>43</v>
      </c>
      <c r="C14" s="72" t="s">
        <v>52</v>
      </c>
      <c r="D14" s="73" t="s">
        <v>31</v>
      </c>
      <c r="E14" s="136">
        <v>4.3402770000000004</v>
      </c>
      <c r="F14" s="74" t="s">
        <v>32</v>
      </c>
      <c r="G14" s="75">
        <v>1.07</v>
      </c>
      <c r="H14" s="76" t="s">
        <v>74</v>
      </c>
      <c r="I14" s="77">
        <f t="shared" ref="I14" si="7">(E14*1000)/(8250*1.07)</f>
        <v>0.4916768054375531</v>
      </c>
      <c r="J14" s="151">
        <f t="shared" ref="J14" si="8">+(I14/$I$5)*100</f>
        <v>109.08787246481135</v>
      </c>
      <c r="K14" s="141">
        <v>1.866223</v>
      </c>
      <c r="L14" s="78" t="s">
        <v>33</v>
      </c>
      <c r="M14" s="79">
        <f>+(E14/K14)-1</f>
        <v>1.3257011621869417</v>
      </c>
      <c r="N14" s="166">
        <v>5</v>
      </c>
    </row>
    <row r="15" spans="1:14" s="10" customFormat="1" ht="35.1" customHeight="1">
      <c r="A15" s="102">
        <v>11</v>
      </c>
      <c r="B15" s="103" t="s">
        <v>48</v>
      </c>
      <c r="C15" s="104" t="s">
        <v>34</v>
      </c>
      <c r="D15" s="105" t="s">
        <v>31</v>
      </c>
      <c r="E15" s="135">
        <v>4.3506588199999996</v>
      </c>
      <c r="F15" s="106" t="s">
        <v>32</v>
      </c>
      <c r="G15" s="107">
        <v>1.07</v>
      </c>
      <c r="H15" s="108" t="s">
        <v>79</v>
      </c>
      <c r="I15" s="109">
        <f>(E15*1000)/(8250*1.07)</f>
        <v>0.49285288246955533</v>
      </c>
      <c r="J15" s="152">
        <f>+(I15/$I$5)*100</f>
        <v>109.34880757473925</v>
      </c>
      <c r="K15" s="140">
        <v>1.872334202</v>
      </c>
      <c r="L15" s="110" t="s">
        <v>33</v>
      </c>
      <c r="M15" s="111">
        <f>+(E15/K15)-1</f>
        <v>1.32365504798913</v>
      </c>
      <c r="N15" s="161">
        <v>4</v>
      </c>
    </row>
    <row r="16" spans="1:14" s="10" customFormat="1" ht="35.1" customHeight="1">
      <c r="A16" s="102">
        <v>12</v>
      </c>
      <c r="B16" s="112" t="s">
        <v>43</v>
      </c>
      <c r="C16" s="104" t="s">
        <v>51</v>
      </c>
      <c r="D16" s="105" t="s">
        <v>31</v>
      </c>
      <c r="E16" s="135">
        <v>4.4704122999999996</v>
      </c>
      <c r="F16" s="106" t="s">
        <v>32</v>
      </c>
      <c r="G16" s="107">
        <v>1.07</v>
      </c>
      <c r="H16" s="108" t="s">
        <v>72</v>
      </c>
      <c r="I16" s="109">
        <f t="shared" si="3"/>
        <v>0.50641883885584815</v>
      </c>
      <c r="J16" s="152">
        <f t="shared" si="4"/>
        <v>112.35867361634382</v>
      </c>
      <c r="K16" s="140">
        <v>1.94279684</v>
      </c>
      <c r="L16" s="110" t="s">
        <v>33</v>
      </c>
      <c r="M16" s="111">
        <f>+(E16/K16)-1</f>
        <v>1.3010189269198111</v>
      </c>
      <c r="N16" s="161">
        <v>3</v>
      </c>
    </row>
    <row r="17" spans="1:14" s="10" customFormat="1" ht="35.1" customHeight="1">
      <c r="A17" s="91">
        <v>13</v>
      </c>
      <c r="B17" s="92" t="s">
        <v>49</v>
      </c>
      <c r="C17" s="93" t="s">
        <v>34</v>
      </c>
      <c r="D17" s="94" t="s">
        <v>31</v>
      </c>
      <c r="E17" s="137">
        <v>4.6569337199999996</v>
      </c>
      <c r="F17" s="95" t="s">
        <v>32</v>
      </c>
      <c r="G17" s="96">
        <v>1.07</v>
      </c>
      <c r="H17" s="97" t="s">
        <v>77</v>
      </c>
      <c r="I17" s="98">
        <f>(E17*1000)/(8250*1.07)</f>
        <v>0.52754842480883601</v>
      </c>
      <c r="J17" s="153">
        <f>+(I17/$I$5)*100</f>
        <v>117.04667506807502</v>
      </c>
      <c r="K17" s="142">
        <v>2.0525498199999999</v>
      </c>
      <c r="L17" s="99" t="s">
        <v>33</v>
      </c>
      <c r="M17" s="100">
        <f>+(E17/K17)-1</f>
        <v>1.2688529528603598</v>
      </c>
      <c r="N17" s="162">
        <v>2</v>
      </c>
    </row>
    <row r="18" spans="1:14" s="10" customFormat="1" ht="35.1" customHeight="1">
      <c r="A18" s="91">
        <v>14</v>
      </c>
      <c r="B18" s="101" t="s">
        <v>44</v>
      </c>
      <c r="C18" s="93" t="s">
        <v>35</v>
      </c>
      <c r="D18" s="94" t="s">
        <v>31</v>
      </c>
      <c r="E18" s="137">
        <v>4.8023227000000004</v>
      </c>
      <c r="F18" s="95" t="s">
        <v>32</v>
      </c>
      <c r="G18" s="96">
        <v>1.07</v>
      </c>
      <c r="H18" s="97" t="s">
        <v>68</v>
      </c>
      <c r="I18" s="98">
        <f t="shared" si="3"/>
        <v>0.54401843103936565</v>
      </c>
      <c r="J18" s="153">
        <f t="shared" si="4"/>
        <v>120.70085992955487</v>
      </c>
      <c r="K18" s="142">
        <v>2.01111766</v>
      </c>
      <c r="L18" s="99" t="s">
        <v>33</v>
      </c>
      <c r="M18" s="100">
        <f t="shared" ref="M18" si="9">+(E18/K18)-1</f>
        <v>1.3878874893873689</v>
      </c>
      <c r="N18" s="162">
        <v>13</v>
      </c>
    </row>
    <row r="19" spans="1:14" s="2" customFormat="1" ht="39.950000000000003" customHeight="1">
      <c r="A19" s="102">
        <v>15</v>
      </c>
      <c r="B19" s="21" t="s">
        <v>26</v>
      </c>
      <c r="C19" s="22" t="s">
        <v>55</v>
      </c>
      <c r="D19" s="23" t="s">
        <v>54</v>
      </c>
      <c r="E19" s="208">
        <v>2.7128199999999998</v>
      </c>
      <c r="F19" s="24" t="s">
        <v>10</v>
      </c>
      <c r="G19" s="25">
        <v>0.65</v>
      </c>
      <c r="H19" s="26" t="s">
        <v>65</v>
      </c>
      <c r="I19" s="27">
        <f>(E19*1000)/(4750*0.65)</f>
        <v>0.87864615384615374</v>
      </c>
      <c r="J19" s="154">
        <f t="shared" si="4"/>
        <v>194.94439947633427</v>
      </c>
      <c r="K19" s="143">
        <v>0.94989999999999997</v>
      </c>
      <c r="L19" s="28" t="s">
        <v>10</v>
      </c>
      <c r="M19" s="40">
        <f t="shared" ref="M19" si="10">+(E19/K19)-1</f>
        <v>1.8559006211180122</v>
      </c>
      <c r="N19" s="169">
        <v>18</v>
      </c>
    </row>
    <row r="20" spans="1:14" s="2" customFormat="1" ht="39.950000000000003" customHeight="1">
      <c r="A20" s="102">
        <v>16</v>
      </c>
      <c r="B20" s="13" t="s">
        <v>17</v>
      </c>
      <c r="C20" s="14" t="s">
        <v>28</v>
      </c>
      <c r="D20" s="15" t="s">
        <v>2</v>
      </c>
      <c r="E20" s="209">
        <v>5.8</v>
      </c>
      <c r="F20" s="16" t="s">
        <v>10</v>
      </c>
      <c r="G20" s="17">
        <v>0.65</v>
      </c>
      <c r="H20" s="18" t="s">
        <v>60</v>
      </c>
      <c r="I20" s="19">
        <f>(E20*1000)/(7000*0.65)</f>
        <v>1.2747252747252746</v>
      </c>
      <c r="J20" s="155">
        <f t="shared" si="4"/>
        <v>282.82210317639993</v>
      </c>
      <c r="K20" s="144">
        <v>1.69</v>
      </c>
      <c r="L20" s="20" t="s">
        <v>10</v>
      </c>
      <c r="M20" s="41">
        <f t="shared" ref="M20" si="11">+(E20/K20)-1</f>
        <v>2.4319526627218937</v>
      </c>
      <c r="N20" s="171">
        <v>22</v>
      </c>
    </row>
    <row r="21" spans="1:14" s="2" customFormat="1" ht="39.950000000000003" customHeight="1">
      <c r="A21" s="91">
        <v>17</v>
      </c>
      <c r="B21" s="113" t="s">
        <v>63</v>
      </c>
      <c r="C21" s="114" t="s">
        <v>19</v>
      </c>
      <c r="D21" s="115" t="s">
        <v>3</v>
      </c>
      <c r="E21" s="210">
        <v>1.5793256879999999</v>
      </c>
      <c r="F21" s="116" t="s">
        <v>12</v>
      </c>
      <c r="G21" s="117">
        <v>0.99</v>
      </c>
      <c r="H21" s="118" t="s">
        <v>84</v>
      </c>
      <c r="I21" s="119">
        <f>(E21*1000)/(860*0.99)</f>
        <v>1.8549749682875263</v>
      </c>
      <c r="J21" s="156">
        <f>+(I21/$I$5)*100</f>
        <v>411.56155939853033</v>
      </c>
      <c r="K21" s="148">
        <v>0.78089805000000001</v>
      </c>
      <c r="L21" s="120" t="s">
        <v>12</v>
      </c>
      <c r="M21" s="121">
        <f>+(E21/K21)-1</f>
        <v>1.0224479853676161</v>
      </c>
      <c r="N21" s="163">
        <v>1</v>
      </c>
    </row>
    <row r="22" spans="1:14" s="2" customFormat="1" ht="39.950000000000003" customHeight="1">
      <c r="A22" s="91">
        <v>18</v>
      </c>
      <c r="B22" s="43" t="s">
        <v>20</v>
      </c>
      <c r="C22" s="44" t="s">
        <v>21</v>
      </c>
      <c r="D22" s="45" t="s">
        <v>5</v>
      </c>
      <c r="E22" s="216">
        <v>26.34778</v>
      </c>
      <c r="F22" s="46" t="s">
        <v>10</v>
      </c>
      <c r="G22" s="47">
        <v>1.06</v>
      </c>
      <c r="H22" s="48" t="s">
        <v>99</v>
      </c>
      <c r="I22" s="11">
        <f>(E22*1000)/(11100*1.06)</f>
        <v>2.2393149753527113</v>
      </c>
      <c r="J22" s="157">
        <f>+(I22/$I$5)*100</f>
        <v>496.83471690804527</v>
      </c>
      <c r="K22" s="146">
        <v>11.098148999999999</v>
      </c>
      <c r="L22" s="29" t="s">
        <v>10</v>
      </c>
      <c r="M22" s="42">
        <f>+(E22/K22)-1</f>
        <v>1.3740697660483745</v>
      </c>
      <c r="N22" s="164">
        <v>10</v>
      </c>
    </row>
    <row r="23" spans="1:14" s="2" customFormat="1" ht="39.950000000000003" customHeight="1">
      <c r="A23" s="102">
        <v>19</v>
      </c>
      <c r="B23" s="80" t="s">
        <v>18</v>
      </c>
      <c r="C23" s="81" t="s">
        <v>81</v>
      </c>
      <c r="D23" s="82" t="s">
        <v>4</v>
      </c>
      <c r="E23" s="214">
        <v>20.46</v>
      </c>
      <c r="F23" s="174" t="s">
        <v>11</v>
      </c>
      <c r="G23" s="175">
        <v>0.8</v>
      </c>
      <c r="H23" s="176" t="s">
        <v>97</v>
      </c>
      <c r="I23" s="83">
        <f>(E23*1000)/(9875*0.8)</f>
        <v>2.589873417721519</v>
      </c>
      <c r="J23" s="158">
        <f>+(I23/$I$5)*100</f>
        <v>574.6127902880969</v>
      </c>
      <c r="K23" s="177">
        <v>6.62</v>
      </c>
      <c r="L23" s="49" t="s">
        <v>10</v>
      </c>
      <c r="M23" s="50">
        <f>+(E23/K23)-1</f>
        <v>2.0906344410876132</v>
      </c>
      <c r="N23" s="170">
        <v>20</v>
      </c>
    </row>
    <row r="24" spans="1:14" s="2" customFormat="1" ht="39.950000000000003" customHeight="1">
      <c r="A24" s="102">
        <v>20</v>
      </c>
      <c r="B24" s="196" t="s">
        <v>64</v>
      </c>
      <c r="C24" s="197" t="s">
        <v>19</v>
      </c>
      <c r="D24" s="198" t="s">
        <v>3</v>
      </c>
      <c r="E24" s="212">
        <v>2.36898747</v>
      </c>
      <c r="F24" s="199" t="s">
        <v>12</v>
      </c>
      <c r="G24" s="200">
        <v>0.99</v>
      </c>
      <c r="H24" s="201" t="s">
        <v>85</v>
      </c>
      <c r="I24" s="202">
        <f>(E24*1000)/(860*0.99)</f>
        <v>2.7824612050739961</v>
      </c>
      <c r="J24" s="203">
        <f>+(I24/$I$5)*100</f>
        <v>617.34206234780072</v>
      </c>
      <c r="K24" s="204">
        <v>0.78089805000000001</v>
      </c>
      <c r="L24" s="205" t="s">
        <v>12</v>
      </c>
      <c r="M24" s="206">
        <f>+(E24/K24)-1</f>
        <v>2.0336706180787618</v>
      </c>
      <c r="N24" s="207">
        <v>19</v>
      </c>
    </row>
    <row r="25" spans="1:14" s="2" customFormat="1" ht="39.950000000000003" customHeight="1">
      <c r="A25" s="91">
        <v>21</v>
      </c>
      <c r="B25" s="53" t="s">
        <v>22</v>
      </c>
      <c r="C25" s="54" t="s">
        <v>21</v>
      </c>
      <c r="D25" s="55" t="s">
        <v>7</v>
      </c>
      <c r="E25" s="217">
        <v>27.875</v>
      </c>
      <c r="F25" s="218" t="s">
        <v>10</v>
      </c>
      <c r="G25" s="178">
        <v>0.9</v>
      </c>
      <c r="H25" s="179" t="s">
        <v>100</v>
      </c>
      <c r="I25" s="180">
        <f>(E25*1000)/(11000*0.9)</f>
        <v>2.8156565656565657</v>
      </c>
      <c r="J25" s="181">
        <f>+(I25/$I$5)*100</f>
        <v>624.70708591939706</v>
      </c>
      <c r="K25" s="182">
        <v>10.8958333333333</v>
      </c>
      <c r="L25" s="183" t="s">
        <v>10</v>
      </c>
      <c r="M25" s="56">
        <f t="shared" ref="M25" si="12">+(E25/K25)-1</f>
        <v>1.5583173996175987</v>
      </c>
      <c r="N25" s="167">
        <v>9</v>
      </c>
    </row>
    <row r="26" spans="1:14" s="2" customFormat="1" ht="39.950000000000003" customHeight="1">
      <c r="A26" s="91">
        <v>22</v>
      </c>
      <c r="B26" s="184" t="s">
        <v>66</v>
      </c>
      <c r="C26" s="185" t="s">
        <v>19</v>
      </c>
      <c r="D26" s="186" t="s">
        <v>3</v>
      </c>
      <c r="E26" s="211">
        <v>2.5682415619999999</v>
      </c>
      <c r="F26" s="187" t="s">
        <v>12</v>
      </c>
      <c r="G26" s="188">
        <v>0.99</v>
      </c>
      <c r="H26" s="189" t="s">
        <v>82</v>
      </c>
      <c r="I26" s="190">
        <f>(E26*1000)/(860*0.99)</f>
        <v>3.016492320883251</v>
      </c>
      <c r="J26" s="191">
        <f t="shared" ref="J26" si="13">+(I26/$I$5)*100</f>
        <v>669.26632688876862</v>
      </c>
      <c r="K26" s="192">
        <v>1.0256925800000001</v>
      </c>
      <c r="L26" s="193" t="s">
        <v>12</v>
      </c>
      <c r="M26" s="194">
        <f>+(E26/K26)-1</f>
        <v>1.5039096626788502</v>
      </c>
      <c r="N26" s="195">
        <v>17</v>
      </c>
    </row>
    <row r="27" spans="1:14" s="2" customFormat="1" ht="39.950000000000003" customHeight="1" thickBot="1">
      <c r="A27" s="102">
        <v>23</v>
      </c>
      <c r="B27" s="122" t="s">
        <v>56</v>
      </c>
      <c r="C27" s="123" t="s">
        <v>19</v>
      </c>
      <c r="D27" s="124" t="s">
        <v>3</v>
      </c>
      <c r="E27" s="213">
        <v>3.424322417</v>
      </c>
      <c r="F27" s="125" t="s">
        <v>12</v>
      </c>
      <c r="G27" s="126">
        <v>0.99</v>
      </c>
      <c r="H27" s="127" t="s">
        <v>83</v>
      </c>
      <c r="I27" s="128">
        <f>(E27*1000)/(860*0.99)</f>
        <v>4.0219901538642233</v>
      </c>
      <c r="J27" s="160">
        <f t="shared" ref="J27" si="14">+(I27/$I$5)*100</f>
        <v>892.35518964335654</v>
      </c>
      <c r="K27" s="147">
        <v>1.0256925800000001</v>
      </c>
      <c r="L27" s="129" t="s">
        <v>12</v>
      </c>
      <c r="M27" s="130">
        <f>+(E27/K27)-1</f>
        <v>2.3385465428637495</v>
      </c>
      <c r="N27" s="172">
        <v>21</v>
      </c>
    </row>
    <row r="28" spans="1:14" s="2" customFormat="1" ht="39.950000000000003" customHeight="1">
      <c r="A28" s="102">
        <v>24</v>
      </c>
      <c r="B28" s="84" t="s">
        <v>25</v>
      </c>
      <c r="C28" s="85" t="s">
        <v>81</v>
      </c>
      <c r="D28" s="86" t="s">
        <v>6</v>
      </c>
      <c r="E28" s="215">
        <v>35.07692308</v>
      </c>
      <c r="F28" s="87" t="s">
        <v>10</v>
      </c>
      <c r="G28" s="88">
        <v>0.84</v>
      </c>
      <c r="H28" s="89" t="s">
        <v>98</v>
      </c>
      <c r="I28" s="90">
        <f>(E28*1000)/(10256*0.84)</f>
        <v>4.0715914354431328</v>
      </c>
      <c r="J28" s="159">
        <f>+(I28/$I$5)*100</f>
        <v>903.36017954552619</v>
      </c>
      <c r="K28" s="145">
        <v>8.5207100499999999</v>
      </c>
      <c r="L28" s="51" t="s">
        <v>10</v>
      </c>
      <c r="M28" s="52">
        <f>+(E28/K28)-1</f>
        <v>3.116666671458912</v>
      </c>
      <c r="N28" s="173">
        <v>23</v>
      </c>
    </row>
    <row r="29" spans="1:14" ht="13.5" thickBot="1"/>
    <row r="30" spans="1:14" s="7" customFormat="1" ht="21.75" customHeight="1">
      <c r="A30" s="222" t="s">
        <v>0</v>
      </c>
      <c r="B30" s="223"/>
      <c r="C30" s="224"/>
      <c r="D30" s="277" t="s">
        <v>1</v>
      </c>
      <c r="E30" s="278"/>
      <c r="F30" s="278"/>
      <c r="G30" s="278"/>
      <c r="H30" s="278"/>
      <c r="I30" s="278"/>
      <c r="J30" s="278"/>
      <c r="K30" s="278"/>
      <c r="L30" s="279"/>
      <c r="M30" s="291" t="s">
        <v>27</v>
      </c>
      <c r="N30" s="292"/>
    </row>
    <row r="31" spans="1:14" s="7" customFormat="1" ht="23.25" customHeight="1">
      <c r="A31" s="225"/>
      <c r="B31" s="226"/>
      <c r="C31" s="227"/>
      <c r="D31" s="274" t="s">
        <v>91</v>
      </c>
      <c r="E31" s="275"/>
      <c r="F31" s="275"/>
      <c r="G31" s="275"/>
      <c r="H31" s="276"/>
      <c r="I31" s="274" t="s">
        <v>92</v>
      </c>
      <c r="J31" s="275"/>
      <c r="K31" s="275"/>
      <c r="L31" s="276"/>
      <c r="M31" s="293"/>
      <c r="N31" s="294"/>
    </row>
    <row r="32" spans="1:14" s="7" customFormat="1" ht="23.25" customHeight="1">
      <c r="A32" s="238" t="s">
        <v>24</v>
      </c>
      <c r="B32" s="239"/>
      <c r="C32" s="240"/>
      <c r="D32" s="259">
        <v>16.7165</v>
      </c>
      <c r="E32" s="260"/>
      <c r="F32" s="260"/>
      <c r="G32" s="263" t="s">
        <v>14</v>
      </c>
      <c r="H32" s="264"/>
      <c r="I32" s="265">
        <v>8.7088999999999999</v>
      </c>
      <c r="J32" s="266"/>
      <c r="K32" s="263" t="s">
        <v>14</v>
      </c>
      <c r="L32" s="264"/>
      <c r="M32" s="236">
        <f>+(D32/I32)-1</f>
        <v>0.9194731826062994</v>
      </c>
      <c r="N32" s="237"/>
    </row>
    <row r="33" spans="1:15" s="7" customFormat="1" ht="23.25" customHeight="1" thickBot="1">
      <c r="A33" s="231" t="s">
        <v>15</v>
      </c>
      <c r="B33" s="232"/>
      <c r="C33" s="233"/>
      <c r="D33" s="261">
        <v>17.427499999999998</v>
      </c>
      <c r="E33" s="262"/>
      <c r="F33" s="262"/>
      <c r="G33" s="241" t="s">
        <v>14</v>
      </c>
      <c r="H33" s="242"/>
      <c r="I33" s="246">
        <v>10.359</v>
      </c>
      <c r="J33" s="247"/>
      <c r="K33" s="241" t="s">
        <v>14</v>
      </c>
      <c r="L33" s="242"/>
      <c r="M33" s="234">
        <f>+(D33/I33)-1</f>
        <v>0.68235350902596759</v>
      </c>
      <c r="N33" s="235"/>
    </row>
    <row r="34" spans="1:15" s="2" customFormat="1" ht="25.5" customHeight="1" thickBot="1">
      <c r="A34" s="251" t="s">
        <v>30</v>
      </c>
      <c r="B34" s="252"/>
      <c r="C34" s="252"/>
      <c r="D34" s="252"/>
      <c r="E34" s="252"/>
      <c r="F34" s="252"/>
      <c r="G34" s="252"/>
      <c r="H34" s="252"/>
      <c r="I34" s="252"/>
      <c r="J34" s="252"/>
      <c r="K34" s="252"/>
      <c r="L34" s="252"/>
      <c r="M34" s="252"/>
      <c r="N34" s="253"/>
    </row>
    <row r="35" spans="1:15" s="7" customFormat="1" ht="45.95" customHeight="1">
      <c r="A35" s="256" t="s">
        <v>46</v>
      </c>
      <c r="B35" s="257"/>
      <c r="C35" s="257"/>
      <c r="D35" s="257"/>
      <c r="E35" s="257"/>
      <c r="F35" s="257"/>
      <c r="G35" s="257"/>
      <c r="H35" s="257"/>
      <c r="I35" s="257"/>
      <c r="J35" s="257"/>
      <c r="K35" s="257"/>
      <c r="L35" s="257"/>
      <c r="M35" s="257"/>
      <c r="N35" s="258"/>
    </row>
    <row r="36" spans="1:15" s="7" customFormat="1" ht="18" customHeight="1">
      <c r="A36" s="243" t="s">
        <v>59</v>
      </c>
      <c r="B36" s="244"/>
      <c r="C36" s="244"/>
      <c r="D36" s="244"/>
      <c r="E36" s="244"/>
      <c r="F36" s="244"/>
      <c r="G36" s="244"/>
      <c r="H36" s="244"/>
      <c r="I36" s="244"/>
      <c r="J36" s="244"/>
      <c r="K36" s="244"/>
      <c r="L36" s="244"/>
      <c r="M36" s="244"/>
      <c r="N36" s="245"/>
      <c r="O36" s="8"/>
    </row>
    <row r="37" spans="1:15" s="7" customFormat="1" ht="45.95" customHeight="1">
      <c r="A37" s="267" t="s">
        <v>58</v>
      </c>
      <c r="B37" s="244"/>
      <c r="C37" s="244"/>
      <c r="D37" s="244"/>
      <c r="E37" s="244"/>
      <c r="F37" s="244"/>
      <c r="G37" s="244"/>
      <c r="H37" s="244"/>
      <c r="I37" s="244"/>
      <c r="J37" s="244"/>
      <c r="K37" s="244"/>
      <c r="L37" s="244"/>
      <c r="M37" s="244"/>
      <c r="N37" s="245"/>
      <c r="O37" s="8"/>
    </row>
    <row r="38" spans="1:15" s="9" customFormat="1" ht="36" customHeight="1">
      <c r="A38" s="243" t="s">
        <v>47</v>
      </c>
      <c r="B38" s="244"/>
      <c r="C38" s="244"/>
      <c r="D38" s="244"/>
      <c r="E38" s="244"/>
      <c r="F38" s="244"/>
      <c r="G38" s="244"/>
      <c r="H38" s="244"/>
      <c r="I38" s="244"/>
      <c r="J38" s="244"/>
      <c r="K38" s="244"/>
      <c r="L38" s="244"/>
      <c r="M38" s="244"/>
      <c r="N38" s="245"/>
      <c r="O38" s="12"/>
    </row>
    <row r="39" spans="1:15" s="7" customFormat="1" ht="18" customHeight="1">
      <c r="A39" s="268" t="s">
        <v>93</v>
      </c>
      <c r="B39" s="269"/>
      <c r="C39" s="269"/>
      <c r="D39" s="269"/>
      <c r="E39" s="269"/>
      <c r="F39" s="269"/>
      <c r="G39" s="269"/>
      <c r="H39" s="269"/>
      <c r="I39" s="269"/>
      <c r="J39" s="269"/>
      <c r="K39" s="269"/>
      <c r="L39" s="269"/>
      <c r="M39" s="269"/>
      <c r="N39" s="270"/>
      <c r="O39" s="12"/>
    </row>
    <row r="40" spans="1:15" s="7" customFormat="1" ht="29.25" customHeight="1">
      <c r="A40" s="228" t="s">
        <v>102</v>
      </c>
      <c r="B40" s="229"/>
      <c r="C40" s="229"/>
      <c r="D40" s="229"/>
      <c r="E40" s="229"/>
      <c r="F40" s="229"/>
      <c r="G40" s="229"/>
      <c r="H40" s="229"/>
      <c r="I40" s="229"/>
      <c r="J40" s="229"/>
      <c r="K40" s="229"/>
      <c r="L40" s="229"/>
      <c r="M40" s="229"/>
      <c r="N40" s="230"/>
      <c r="O40" s="12"/>
    </row>
    <row r="41" spans="1:15" s="7" customFormat="1" ht="56.25" customHeight="1">
      <c r="A41" s="243" t="s">
        <v>94</v>
      </c>
      <c r="B41" s="244"/>
      <c r="C41" s="244"/>
      <c r="D41" s="244"/>
      <c r="E41" s="244"/>
      <c r="F41" s="244"/>
      <c r="G41" s="244"/>
      <c r="H41" s="244"/>
      <c r="I41" s="244"/>
      <c r="J41" s="244"/>
      <c r="K41" s="244"/>
      <c r="L41" s="244"/>
      <c r="M41" s="244"/>
      <c r="N41" s="245"/>
      <c r="O41" s="12"/>
    </row>
    <row r="42" spans="1:15" s="7" customFormat="1" ht="45.95" customHeight="1">
      <c r="A42" s="248" t="s">
        <v>95</v>
      </c>
      <c r="B42" s="249"/>
      <c r="C42" s="249"/>
      <c r="D42" s="249"/>
      <c r="E42" s="249"/>
      <c r="F42" s="249"/>
      <c r="G42" s="249"/>
      <c r="H42" s="249"/>
      <c r="I42" s="249"/>
      <c r="J42" s="249"/>
      <c r="K42" s="249"/>
      <c r="L42" s="249"/>
      <c r="M42" s="249"/>
      <c r="N42" s="250"/>
      <c r="O42" s="12"/>
    </row>
    <row r="43" spans="1:15" s="7" customFormat="1" ht="36" customHeight="1">
      <c r="A43" s="248" t="s">
        <v>96</v>
      </c>
      <c r="B43" s="249"/>
      <c r="C43" s="249"/>
      <c r="D43" s="249"/>
      <c r="E43" s="249"/>
      <c r="F43" s="249"/>
      <c r="G43" s="249"/>
      <c r="H43" s="249"/>
      <c r="I43" s="249"/>
      <c r="J43" s="249"/>
      <c r="K43" s="249"/>
      <c r="L43" s="249"/>
      <c r="M43" s="249"/>
      <c r="N43" s="250"/>
      <c r="O43" s="12"/>
    </row>
    <row r="44" spans="1:15" s="7" customFormat="1" ht="32.25" customHeight="1">
      <c r="A44" s="243" t="s">
        <v>103</v>
      </c>
      <c r="B44" s="244"/>
      <c r="C44" s="244"/>
      <c r="D44" s="244"/>
      <c r="E44" s="244"/>
      <c r="F44" s="244"/>
      <c r="G44" s="244"/>
      <c r="H44" s="244"/>
      <c r="I44" s="244"/>
      <c r="J44" s="244"/>
      <c r="K44" s="244"/>
      <c r="L44" s="244"/>
      <c r="M44" s="244"/>
      <c r="N44" s="245"/>
      <c r="O44" s="12"/>
    </row>
    <row r="45" spans="1:15" ht="45.95" customHeight="1">
      <c r="A45" s="243" t="s">
        <v>57</v>
      </c>
      <c r="B45" s="244"/>
      <c r="C45" s="244"/>
      <c r="D45" s="244"/>
      <c r="E45" s="244"/>
      <c r="F45" s="244"/>
      <c r="G45" s="244"/>
      <c r="H45" s="244"/>
      <c r="I45" s="244"/>
      <c r="J45" s="244"/>
      <c r="K45" s="244"/>
      <c r="L45" s="244"/>
      <c r="M45" s="244"/>
      <c r="N45" s="245"/>
    </row>
    <row r="46" spans="1:15" ht="22.5" customHeight="1">
      <c r="A46" s="219" t="s">
        <v>101</v>
      </c>
      <c r="B46" s="220"/>
      <c r="C46" s="220"/>
      <c r="D46" s="220"/>
      <c r="E46" s="220"/>
      <c r="F46" s="220"/>
      <c r="G46" s="220"/>
      <c r="H46" s="220"/>
      <c r="I46" s="220"/>
      <c r="J46" s="220"/>
      <c r="K46" s="220"/>
      <c r="L46" s="220"/>
      <c r="M46" s="220"/>
      <c r="N46" s="221"/>
    </row>
    <row r="47" spans="1:15" ht="24.75" customHeight="1">
      <c r="J47" s="1"/>
    </row>
    <row r="48" spans="1:15" ht="24.75" customHeight="1">
      <c r="J48" s="1"/>
    </row>
    <row r="49" ht="48.75" customHeight="1"/>
    <row r="50" ht="48.75" customHeight="1"/>
    <row r="51" ht="24.75" customHeight="1"/>
  </sheetData>
  <mergeCells count="42">
    <mergeCell ref="A39:N39"/>
    <mergeCell ref="A1:N1"/>
    <mergeCell ref="D31:H31"/>
    <mergeCell ref="I31:L31"/>
    <mergeCell ref="D30:L30"/>
    <mergeCell ref="J3:J4"/>
    <mergeCell ref="E3:F4"/>
    <mergeCell ref="A2:N2"/>
    <mergeCell ref="K3:L4"/>
    <mergeCell ref="M30:N31"/>
    <mergeCell ref="M3:N3"/>
    <mergeCell ref="H3:I4"/>
    <mergeCell ref="D3:D4"/>
    <mergeCell ref="A3:A4"/>
    <mergeCell ref="C3:C4"/>
    <mergeCell ref="G3:G4"/>
    <mergeCell ref="B3:B4"/>
    <mergeCell ref="A38:N38"/>
    <mergeCell ref="A35:N35"/>
    <mergeCell ref="D32:F32"/>
    <mergeCell ref="K33:L33"/>
    <mergeCell ref="D33:F33"/>
    <mergeCell ref="G32:H32"/>
    <mergeCell ref="I32:J32"/>
    <mergeCell ref="K32:L32"/>
    <mergeCell ref="A37:N37"/>
    <mergeCell ref="A46:N46"/>
    <mergeCell ref="A30:C31"/>
    <mergeCell ref="A40:N40"/>
    <mergeCell ref="A33:C33"/>
    <mergeCell ref="M33:N33"/>
    <mergeCell ref="M32:N32"/>
    <mergeCell ref="A32:C32"/>
    <mergeCell ref="G33:H33"/>
    <mergeCell ref="A36:N36"/>
    <mergeCell ref="I33:J33"/>
    <mergeCell ref="A45:N45"/>
    <mergeCell ref="A41:N41"/>
    <mergeCell ref="A44:N44"/>
    <mergeCell ref="A42:N42"/>
    <mergeCell ref="A43:N43"/>
    <mergeCell ref="A34:N3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8 I2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2022-07-12T06:25:51Z</dcterms:modified>
</cp:coreProperties>
</file>