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M7" i="2"/>
  <c r="I7"/>
  <c r="M21"/>
  <c r="I21"/>
  <c r="M20" l="1"/>
  <c r="I20"/>
  <c r="I33" l="1"/>
  <c r="M33"/>
  <c r="I8"/>
  <c r="I17"/>
  <c r="I9"/>
  <c r="M35" l="1"/>
  <c r="I35"/>
  <c r="M38"/>
  <c r="I38"/>
  <c r="M14"/>
  <c r="I14"/>
  <c r="M16"/>
  <c r="I16"/>
  <c r="M9" l="1"/>
  <c r="M5" l="1"/>
  <c r="M40" l="1"/>
  <c r="I40"/>
  <c r="M11" l="1"/>
  <c r="I11"/>
  <c r="I24" l="1"/>
  <c r="M24"/>
  <c r="I28" l="1"/>
  <c r="M52" l="1"/>
  <c r="M51"/>
  <c r="M46"/>
  <c r="I46"/>
  <c r="M48"/>
  <c r="I48"/>
  <c r="M45"/>
  <c r="I45"/>
  <c r="M43"/>
  <c r="I43"/>
  <c r="M41"/>
  <c r="I41"/>
  <c r="M47"/>
  <c r="I47"/>
  <c r="M39"/>
  <c r="I39"/>
  <c r="M44"/>
  <c r="I44"/>
  <c r="M42"/>
  <c r="I42"/>
  <c r="M19"/>
  <c r="I19"/>
  <c r="M17"/>
  <c r="M8"/>
  <c r="M31"/>
  <c r="I31"/>
  <c r="M37"/>
  <c r="I37"/>
  <c r="M18"/>
  <c r="I18"/>
  <c r="M15"/>
  <c r="I15"/>
  <c r="M34"/>
  <c r="I34"/>
  <c r="M32"/>
  <c r="I32"/>
  <c r="M30"/>
  <c r="I30"/>
  <c r="M27"/>
  <c r="I27"/>
  <c r="M28"/>
  <c r="M26"/>
  <c r="I26"/>
  <c r="M13"/>
  <c r="I13"/>
  <c r="M23"/>
  <c r="I23"/>
  <c r="M36"/>
  <c r="I36"/>
  <c r="M12"/>
  <c r="I12"/>
  <c r="M10"/>
  <c r="I10"/>
  <c r="M29"/>
  <c r="I29"/>
  <c r="M25"/>
  <c r="I25"/>
  <c r="M22"/>
  <c r="I22"/>
  <c r="M6"/>
  <c r="I6"/>
  <c r="I5"/>
  <c r="J20" l="1"/>
  <c r="J21"/>
  <c r="J7"/>
  <c r="J48"/>
  <c r="J44"/>
  <c r="J15"/>
  <c r="J36"/>
  <c r="J33"/>
  <c r="J29"/>
  <c r="J25"/>
  <c r="J6"/>
  <c r="J18"/>
  <c r="J11"/>
  <c r="J28"/>
  <c r="J19"/>
  <c r="J10"/>
  <c r="J47"/>
  <c r="J45"/>
  <c r="J40"/>
  <c r="J37"/>
  <c r="J39"/>
  <c r="J30"/>
  <c r="J26"/>
  <c r="J22"/>
  <c r="J8"/>
  <c r="J13"/>
  <c r="J5"/>
  <c r="J43"/>
  <c r="J42"/>
  <c r="J12"/>
  <c r="J34"/>
  <c r="J31"/>
  <c r="J27"/>
  <c r="J23"/>
  <c r="J17"/>
  <c r="J14"/>
  <c r="J9"/>
  <c r="J46"/>
  <c r="J41"/>
  <c r="J38"/>
  <c r="J35"/>
  <c r="J32"/>
  <c r="J24"/>
  <c r="J16"/>
</calcChain>
</file>

<file path=xl/sharedStrings.xml><?xml version="1.0" encoding="utf-8"?>
<sst xmlns="http://schemas.openxmlformats.org/spreadsheetml/2006/main" count="306" uniqueCount="148">
  <si>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</si>
  <si>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</si>
  <si>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</si>
  <si>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</si>
  <si>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</si>
  <si>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</si>
  <si>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</si>
  <si>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</si>
  <si>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</si>
  <si>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</si>
  <si>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</si>
  <si>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</si>
  <si>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</si>
  <si>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</si>
  <si>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</si>
  <si>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</si>
  <si>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</si>
  <si>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</si>
  <si>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</si>
  <si>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</si>
  <si>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</si>
  <si>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</si>
  <si>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</si>
  <si>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</si>
  <si>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</si>
  <si>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</si>
  <si>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</si>
  <si>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</si>
  <si>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</si>
  <si>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</si>
  <si>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</si>
  <si>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</si>
  <si>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</si>
  <si>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</si>
  <si>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</si>
  <si>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</si>
  <si>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</si>
  <si>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</si>
  <si>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</si>
  <si>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</si>
  <si>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</si>
  <si>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</si>
  <si>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</si>
  <si>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</si>
  <si>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</si>
  <si>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</si>
  <si>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</si>
  <si>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</si>
  <si>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</si>
  <si>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</si>
  <si>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</si>
  <si>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</si>
  <si>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</si>
  <si>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</si>
  <si>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</si>
  <si>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</si>
  <si>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</si>
  <si>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</si>
  <si>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</si>
  <si>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</si>
  <si>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</si>
  <si>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</si>
  <si>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</si>
  <si>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</si>
  <si>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</si>
  <si>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</si>
  <si>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</si>
  <si>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</si>
  <si>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</si>
  <si>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</si>
  <si>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</si>
  <si>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</si>
  <si>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</si>
  <si>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</si>
  <si>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</si>
  <si>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</si>
  <si>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</si>
  <si>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</si>
  <si>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</si>
  <si>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</si>
  <si>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</si>
  <si>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</si>
  <si>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</si>
  <si>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t>4,237288 x 1000
7.000 x 0,65</t>
  </si>
  <si>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</si>
  <si>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</si>
  <si>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</si>
  <si>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</si>
  <si>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t xml:space="preserve">10,199533 x 1000
8250 x 0,93 </t>
  </si>
  <si>
    <r>
      <rPr>
        <b/>
        <sz val="11"/>
        <color rgb="FFFF0000"/>
        <rFont val="Arial"/>
        <family val="2"/>
        <charset val="162"/>
      </rPr>
      <t xml:space="preserve">13. </t>
    </r>
    <r>
      <rPr>
        <sz val="11"/>
        <color rgb="FFFF0000"/>
        <rFont val="Arial"/>
        <family val="2"/>
        <charset val="162"/>
      </rPr>
      <t xml:space="preserve">01 MAYIS 2022 tarihi itibari ile ST (KADEME-2) müşterilerinin 2022 Yılı NİSAN ayı toplam gaz alım miktarı için;
 • 2022 yılı MAYIS ayındaki toplam gaz alımının %60’ı kadarki kısım BOTAŞ’ın Elektrik Üretimi Amacı Dışındaki Kullanım için geçerli olan Kademe-2 fiyatının esas alındığı,
 • 2022 yılı MAYIS ayındaki toplam gaz alımının %40’ı kadarki kısım ise, BOTAŞ’ın Elektrik Üretimi Amacı Dışındaki Kullanım için geçerli olan Kademe-2 fiyatının </t>
    </r>
    <r>
      <rPr>
        <b/>
        <sz val="11"/>
        <color rgb="FFFF0000"/>
        <rFont val="Arial"/>
        <family val="2"/>
        <charset val="162"/>
      </rPr>
      <t>%50 fazlasının</t>
    </r>
    <r>
      <rPr>
        <sz val="11"/>
        <color rgb="FFFF0000"/>
        <rFont val="Arial"/>
        <family val="2"/>
        <charset val="162"/>
      </rPr>
      <t xml:space="preserve"> esas alındığı,
doğal gaz perakende satış fiyatı uygulanacaktır.</t>
    </r>
  </si>
  <si>
    <r>
      <rPr>
        <b/>
        <sz val="11"/>
        <color rgb="FFFF0000"/>
        <rFont val="Arial"/>
        <family val="2"/>
        <charset val="162"/>
      </rPr>
      <t>14. Ekmek</t>
    </r>
    <r>
      <rPr>
        <sz val="11"/>
        <color rgb="FFFF0000"/>
        <rFont val="Arial"/>
        <family val="2"/>
        <charset val="162"/>
      </rPr>
      <t xml:space="preserve"> Üreticisi olduğunu belgeleyen Ekmek Üreticilerine BOTAŞ’ın Elektrik Üretimi Amacı Dışındaki Kullanım için geçerli olan Kademe-1 fiyatının esas alındığı doğal gaz perakende satış fiyatı uygulanacaktır</t>
    </r>
  </si>
  <si>
    <r>
      <rPr>
        <b/>
        <sz val="11"/>
        <color rgb="FFFF0000"/>
        <rFont val="Arial"/>
        <family val="2"/>
        <charset val="162"/>
      </rPr>
      <t xml:space="preserve">15. </t>
    </r>
    <r>
      <rPr>
        <sz val="11"/>
        <color rgb="FFFF0000"/>
        <rFont val="Arial"/>
        <family val="2"/>
        <charset val="162"/>
      </rPr>
      <t xml:space="preserve">01 Mayıs 2022 tarihinden itibaren Dağıtım Şirketlerinin </t>
    </r>
    <r>
      <rPr>
        <b/>
        <sz val="11"/>
        <color rgb="FFFF0000"/>
        <rFont val="Arial"/>
        <family val="2"/>
        <charset val="162"/>
      </rPr>
      <t>Organize Sanayi Bölgeleri</t>
    </r>
    <r>
      <rPr>
        <sz val="11"/>
        <color rgb="FFFF0000"/>
        <rFont val="Arial"/>
        <family val="2"/>
        <charset val="162"/>
      </rPr>
      <t xml:space="preserve"> müşterilerinin katılımcılarından 01 Ocak 2022 – 31 Aralık 2022 tarihleri arasındaki “TESİS” bazında toplam tüketim miktarı 300.000 Sm3 ve altında olanların tüketim miktarları için OSB Kademe-1, 300.001 Sm3 ve üzerinde olan “TESİS” tüketim miktarları için OSB Kademe-2 doğal gaz toptan satış fiyatı uygulanacaktır.</t>
    </r>
  </si>
  <si>
    <t>1,872000 x 1000
4.679 x 0,65</t>
  </si>
  <si>
    <t>2,299000 x 1000
4.959 x 0.65</t>
  </si>
  <si>
    <t xml:space="preserve">5,369544 x 1000
8250 x 0,93 </t>
  </si>
  <si>
    <t xml:space="preserve">5,109989 x 1000
8250 x 0,93 </t>
  </si>
  <si>
    <t xml:space="preserve">10,839159 x 1000
8250 x 0,93 </t>
  </si>
  <si>
    <t xml:space="preserve">10,634757 x 1000
8250 x 0,93 </t>
  </si>
  <si>
    <t xml:space="preserve">10,535099 x 1000
8250 x 0,93 </t>
  </si>
  <si>
    <t xml:space="preserve">10,47925 x 1000
8250 x 0,93 </t>
  </si>
  <si>
    <t xml:space="preserve">5,101191 1000
8250 x 0,93 </t>
  </si>
  <si>
    <t xml:space="preserve">4,976094 x 1000
8250 x 0,93 </t>
  </si>
  <si>
    <t xml:space="preserve">10,705264 x 1000
8250 x 0,93 </t>
  </si>
  <si>
    <t xml:space="preserve">10,545863 x 1000
8250 x 0,93 </t>
  </si>
  <si>
    <t xml:space="preserve">10,483485 x 1000
8250 x 0,93 </t>
  </si>
  <si>
    <t xml:space="preserve">10,449089 x 1000
8250 x 0,93 </t>
  </si>
  <si>
    <t xml:space="preserve">5,492755 x 1000
8250 x 0,93 </t>
  </si>
  <si>
    <t xml:space="preserve">10,625245 x 1000
8250 x 0,93 </t>
  </si>
  <si>
    <t xml:space="preserve">5,043619 x 1000
8250 x 0,93 </t>
  </si>
  <si>
    <t xml:space="preserve">4,873111 x 1000
8250 x 0,93 </t>
  </si>
  <si>
    <t xml:space="preserve">10,602281 x 1000
8250 x 0,93 </t>
  </si>
  <si>
    <t xml:space="preserve">10,523938 x 1000
8250 x 0,93 </t>
  </si>
  <si>
    <t xml:space="preserve">10,467576 x 1000
8250 x 0,93 </t>
  </si>
  <si>
    <t xml:space="preserve">10,454101 x 1000
8250 x 0,93 </t>
  </si>
  <si>
    <t xml:space="preserve">5,211475 x 1000
8250 x 0,93 </t>
  </si>
  <si>
    <t xml:space="preserve">5,047927 x 1000
8250 x 0,93 </t>
  </si>
  <si>
    <t xml:space="preserve">10,692112 x 1000
8250 x 0,93 </t>
  </si>
  <si>
    <t xml:space="preserve">10,507445 x 1000
8250 x 0,93 </t>
  </si>
  <si>
    <t xml:space="preserve">10,459206 x 1000
8250 x 0,93 </t>
  </si>
  <si>
    <t>4,710497 x 1000
8250 x 0,93</t>
  </si>
  <si>
    <t>10,439667 x 1000
8250 x 0,93</t>
  </si>
  <si>
    <r>
      <t>2,90196751 x 1000</t>
    </r>
    <r>
      <rPr>
        <vertAlign val="superscript"/>
        <sz val="11"/>
        <rFont val="Arial"/>
        <family val="2"/>
      </rPr>
      <t xml:space="preserve">
</t>
    </r>
    <r>
      <rPr>
        <sz val="11"/>
        <rFont val="Arial"/>
        <family val="2"/>
      </rPr>
      <t>860 x 0,99</t>
    </r>
  </si>
  <si>
    <t xml:space="preserve">16,041000 x 1000
8250 x 0,93 </t>
  </si>
  <si>
    <t xml:space="preserve">16,535000 x 1000
8250 x 0,93 </t>
  </si>
  <si>
    <r>
      <rPr>
        <b/>
        <sz val="12"/>
        <rFont val="Arial"/>
        <family val="2"/>
        <charset val="162"/>
      </rPr>
      <t>06 Haziran 2021</t>
    </r>
    <r>
      <rPr>
        <sz val="12"/>
        <rFont val="Arial"/>
        <family val="2"/>
        <charset val="162"/>
      </rPr>
      <t xml:space="preserve">
Tarihindeki 
Birim Fiyatları </t>
    </r>
  </si>
  <si>
    <r>
      <rPr>
        <b/>
        <sz val="11"/>
        <color rgb="FFFF0000"/>
        <rFont val="Arial"/>
        <family val="2"/>
        <charset val="162"/>
      </rPr>
      <t>16</t>
    </r>
    <r>
      <rPr>
        <sz val="11"/>
        <color rgb="FFFF0000"/>
        <rFont val="Arial"/>
        <family val="2"/>
        <charset val="162"/>
      </rPr>
      <t xml:space="preserve">. </t>
    </r>
    <r>
      <rPr>
        <b/>
        <sz val="11"/>
        <color rgb="FFFF0000"/>
        <rFont val="Arial"/>
        <family val="2"/>
        <charset val="162"/>
      </rPr>
      <t>Ankara</t>
    </r>
    <r>
      <rPr>
        <sz val="11"/>
        <color rgb="FFFF0000"/>
        <rFont val="Arial"/>
        <family val="2"/>
        <charset val="162"/>
      </rPr>
      <t xml:space="preserve"> ve </t>
    </r>
    <r>
      <rPr>
        <b/>
        <sz val="11"/>
        <color rgb="FFFF0000"/>
        <rFont val="Arial"/>
        <family val="2"/>
        <charset val="162"/>
      </rPr>
      <t>Eskişehir</t>
    </r>
    <r>
      <rPr>
        <sz val="11"/>
        <color rgb="FFFF0000"/>
        <rFont val="Arial"/>
        <family val="2"/>
        <charset val="162"/>
      </rPr>
      <t>'deki serbest tüketicilerin 0 - 100.000 Sm3/yıl ve 100.000 - 300.000 Sm3/yıl doğalgaz tüketim miktarları için Kademe-1 Tarifesi, bu miktarların üzerindeki tüketimler için ise Kademe - 2 tarifesindeki birim fiyatlar alınmıştır.</t>
    </r>
  </si>
  <si>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</si>
  <si>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</si>
  <si>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(30 Haziran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</si>
  <si>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Haziran 2022
</t>
    </r>
    <r>
      <rPr>
        <sz val="12"/>
        <rFont val="Arial"/>
        <family val="2"/>
        <charset val="162"/>
      </rPr>
      <t>Tarihindeki
Birim Fiyat</t>
    </r>
  </si>
  <si>
    <r>
      <t>30 Haziran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</si>
  <si>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Haziran 2022
06 Haziran 2021</t>
  </si>
  <si>
    <r>
      <t xml:space="preserve">30 Haziran </t>
    </r>
    <r>
      <rPr>
        <b/>
        <sz val="12"/>
        <rFont val="Arial"/>
        <family val="2"/>
        <charset val="162"/>
      </rPr>
      <t>2022</t>
    </r>
    <r>
      <rPr>
        <sz val="12"/>
        <rFont val="Arial"/>
        <family val="2"/>
        <charset val="162"/>
      </rPr>
      <t xml:space="preserve"> tarihinde</t>
    </r>
  </si>
  <si>
    <r>
      <t xml:space="preserve">30 Haziran </t>
    </r>
    <r>
      <rPr>
        <b/>
        <sz val="12"/>
        <rFont val="Arial"/>
        <family val="2"/>
        <charset val="162"/>
      </rPr>
      <t>2021</t>
    </r>
    <r>
      <rPr>
        <sz val="12"/>
        <rFont val="Arial"/>
        <family val="2"/>
        <charset val="162"/>
      </rPr>
      <t xml:space="preserve"> tarihinde</t>
    </r>
  </si>
  <si>
    <r>
      <rPr>
        <b/>
        <sz val="11"/>
        <rFont val="Arial"/>
        <family val="2"/>
        <charset val="162"/>
      </rPr>
      <t>3. Doğalgaz</t>
    </r>
    <r>
      <rPr>
        <sz val="11"/>
        <rFont val="Arial"/>
        <family val="2"/>
      </rPr>
      <t xml:space="preserve"> birim fiyatları 01 Haziran 2022 tarihinde yayınlanan, 30 Haziran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</si>
  <si>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Haziran 2022 tarihinde yayınlanan, 30 Haziran 2022 tarihinde geçerli olan </t>
    </r>
    <r>
      <rPr>
        <b/>
        <sz val="11"/>
        <rFont val="Arial"/>
        <family val="2"/>
      </rPr>
      <t>İPRAGAZ</t>
    </r>
    <r>
      <rPr>
        <sz val="11"/>
        <rFont val="Arial"/>
        <family val="2"/>
      </rPr>
      <t xml:space="preserve"> fiyatlarıdır.</t>
    </r>
  </si>
  <si>
    <r>
      <rPr>
        <b/>
        <sz val="11"/>
        <rFont val="Arial"/>
        <family val="2"/>
        <charset val="162"/>
      </rPr>
      <t>9. Yerli linyit kömürü</t>
    </r>
    <r>
      <rPr>
        <sz val="11"/>
        <rFont val="Arial"/>
        <family val="2"/>
        <charset val="162"/>
      </rPr>
      <t xml:space="preserve"> fiyatları 30 Haziran 2022 tarihinde geçerli olan </t>
    </r>
    <r>
      <rPr>
        <b/>
        <sz val="11"/>
        <rFont val="Arial"/>
        <family val="2"/>
        <charset val="162"/>
      </rPr>
      <t>TKİ - ELİ</t>
    </r>
    <r>
      <rPr>
        <sz val="11"/>
        <rFont val="Arial"/>
        <family val="2"/>
        <charset val="162"/>
      </rPr>
      <t>'nin 01 Mayıs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</si>
  <si>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geçerli olan; </t>
    </r>
    <r>
      <rPr>
        <b/>
        <sz val="11"/>
        <rFont val="Arial"/>
        <family val="2"/>
        <charset val="162"/>
      </rPr>
      <t>ceviz tipi ithal linyit</t>
    </r>
    <r>
      <rPr>
        <sz val="11"/>
        <rFont val="Arial"/>
        <family val="2"/>
      </rPr>
      <t xml:space="preserve"> için nakliye ücreti ve KDV dahil bayi satış fiyatı 125 TL/ 25kg.torba veya 5.000 TL/ton'dur. Ancak son dönemde Rusya'dan ithalat yapılamadığından güncel fiyatlar henüz belirlenememektedir.</t>
    </r>
  </si>
  <si>
    <t>11,09322034 x 1000
9,562 x 0,80</t>
  </si>
  <si>
    <r>
      <t>29,726206 x 1000</t>
    </r>
    <r>
      <rPr>
        <vertAlign val="superscript"/>
        <sz val="11"/>
        <rFont val="Arial"/>
        <family val="2"/>
      </rPr>
      <t xml:space="preserve">
</t>
    </r>
    <r>
      <rPr>
        <sz val="11"/>
        <rFont val="Arial"/>
        <family val="2"/>
      </rPr>
      <t>10,256 x 0,84</t>
    </r>
  </si>
  <si>
    <r>
      <t>19,918741 x 1000</t>
    </r>
    <r>
      <rPr>
        <vertAlign val="superscript"/>
        <sz val="11"/>
        <rFont val="Arial"/>
        <family val="2"/>
      </rPr>
      <t xml:space="preserve">
</t>
    </r>
    <r>
      <rPr>
        <sz val="11"/>
        <rFont val="Arial"/>
        <family val="2"/>
      </rPr>
      <t>11,000 x 0,92</t>
    </r>
  </si>
  <si>
    <r>
      <t>21,3910615 x 1000</t>
    </r>
    <r>
      <rPr>
        <vertAlign val="superscript"/>
        <sz val="11"/>
        <rFont val="Arial"/>
        <family val="2"/>
      </rPr>
      <t xml:space="preserve">
</t>
    </r>
    <r>
      <rPr>
        <sz val="11"/>
        <rFont val="Arial"/>
        <family val="2"/>
      </rPr>
      <t>11,100 x 0,92</t>
    </r>
  </si>
  <si>
    <r>
      <t>23,700515 x 1000</t>
    </r>
    <r>
      <rPr>
        <vertAlign val="superscript"/>
        <sz val="11"/>
        <rFont val="Arial"/>
        <family val="2"/>
      </rPr>
      <t xml:space="preserve">
</t>
    </r>
    <r>
      <rPr>
        <sz val="11"/>
        <rFont val="Arial"/>
        <family val="2"/>
      </rPr>
      <t>11,000 x 0,90</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</si>
  <si>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30 Haziran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</si>
  <si>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26 Mayıs 2022 tarihinde yayınlanan </t>
    </r>
    <r>
      <rPr>
        <b/>
        <sz val="11"/>
        <rFont val="Arial"/>
        <family val="2"/>
        <charset val="162"/>
      </rPr>
      <t>İPRAGAZ</t>
    </r>
    <r>
      <rPr>
        <sz val="11"/>
        <rFont val="Arial"/>
        <family val="2"/>
        <charset val="162"/>
      </rPr>
      <t xml:space="preserve"> ve 11 Haziran 2022 tarihinde yayınlanan </t>
    </r>
    <r>
      <rPr>
        <b/>
        <sz val="11"/>
        <rFont val="Arial"/>
        <family val="2"/>
        <charset val="162"/>
      </rPr>
      <t>AYGAZ</t>
    </r>
    <r>
      <rPr>
        <sz val="11"/>
        <rFont val="Arial"/>
        <family val="2"/>
        <charset val="162"/>
      </rPr>
      <t>'ın 30 Haziran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</si>
  <si>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Haziran 2022 tarihinden itibaren geçerli olacağı ilan edilen ve 30 Haziran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</si>
  <si>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30 Haziran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</si>
  <si>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Mayıs 2022 tarihinde yayınlanan,  Haziran 2022 tarihinde geçerli olan tarifesindeki fiyatlardır. </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</si>
</sst>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40">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11"/>
      <color rgb="FFFF0000"/>
      <name val="Arial"/>
      <family val="2"/>
      <charset val="162"/>
    </font>
    <font>
      <b/>
      <sz val="11"/>
      <color rgb="FFFF0000"/>
      <name val="Arial"/>
      <family val="2"/>
      <charset val="162"/>
    </font>
    <font>
      <sz val="9"/>
      <name val="Arial"/>
      <family val="2"/>
      <charset val="162"/>
    </font>
  </fonts>
  <fills count="30">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
      <patternFill patternType="solid">
        <fgColor rgb="FF6DFFAF"/>
        <bgColor indexed="64"/>
      </patternFill>
    </fill>
    <fill>
      <patternFill patternType="solid">
        <fgColor rgb="FFFFFFA7"/>
        <bgColor indexed="64"/>
      </patternFill>
    </fill>
  </fills>
  <borders count="7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23">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7" fillId="11" borderId="8" xfId="0" applyNumberFormat="1" applyFont="1" applyFill="1" applyBorder="1" applyAlignment="1">
      <alignment horizontal="right" vertical="center"/>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7"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19"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7"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4"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7"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19"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7" fillId="15" borderId="8" xfId="0" applyNumberFormat="1" applyFont="1" applyFill="1" applyBorder="1" applyAlignment="1">
      <alignment horizontal="right"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7" fillId="16" borderId="8" xfId="0" applyNumberFormat="1" applyFont="1" applyFill="1" applyBorder="1" applyAlignment="1">
      <alignment horizontal="right" vertical="center"/>
    </xf>
    <xf numFmtId="0" fontId="16"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169" fontId="17" fillId="17" borderId="8" xfId="0" applyNumberFormat="1" applyFont="1" applyFill="1" applyBorder="1" applyAlignment="1">
      <alignment horizontal="right" vertical="center"/>
    </xf>
    <xf numFmtId="167" fontId="22" fillId="17" borderId="4"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167" fontId="22" fillId="15" borderId="4"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7" fontId="22"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3" fontId="19"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168" fontId="4" fillId="18" borderId="2" xfId="0" applyNumberFormat="1" applyFont="1" applyFill="1" applyBorder="1" applyAlignment="1">
      <alignment horizontal="center" vertical="center"/>
    </xf>
    <xf numFmtId="167" fontId="22" fillId="18" borderId="4" xfId="0" applyNumberFormat="1" applyFont="1" applyFill="1" applyBorder="1" applyAlignment="1">
      <alignment vertical="center" wrapText="1"/>
    </xf>
    <xf numFmtId="169" fontId="17" fillId="18" borderId="8" xfId="0" applyNumberFormat="1" applyFont="1" applyFill="1" applyBorder="1" applyAlignment="1">
      <alignment horizontal="right"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9"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16"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3" fontId="19"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164" fontId="6" fillId="21" borderId="3" xfId="0" applyNumberFormat="1"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6" fillId="21" borderId="3" xfId="0" applyFont="1" applyFill="1" applyBorder="1" applyAlignment="1">
      <alignment horizontal="center" vertical="center" wrapText="1"/>
    </xf>
    <xf numFmtId="0" fontId="6" fillId="21" borderId="3" xfId="0" applyFont="1" applyFill="1" applyBorder="1" applyAlignment="1">
      <alignment horizontal="center" vertical="center" wrapText="1"/>
    </xf>
    <xf numFmtId="0" fontId="16"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9" fillId="22" borderId="3"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16"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9" fillId="23" borderId="3" xfId="0" applyFont="1" applyFill="1" applyBorder="1" applyAlignment="1">
      <alignment horizontal="center" vertical="center" wrapText="1"/>
    </xf>
    <xf numFmtId="0" fontId="19"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167" fontId="22" fillId="24" borderId="4" xfId="0" applyNumberFormat="1" applyFont="1" applyFill="1" applyBorder="1" applyAlignment="1">
      <alignment vertical="center" wrapText="1"/>
    </xf>
    <xf numFmtId="169" fontId="17" fillId="24" borderId="8" xfId="0" applyNumberFormat="1" applyFont="1" applyFill="1" applyBorder="1" applyAlignment="1">
      <alignment horizontal="right" vertical="center"/>
    </xf>
    <xf numFmtId="0" fontId="5" fillId="24" borderId="3" xfId="0" applyFont="1" applyFill="1" applyBorder="1" applyAlignment="1">
      <alignment horizontal="center" vertical="center" wrapText="1"/>
    </xf>
    <xf numFmtId="0" fontId="16" fillId="24" borderId="3" xfId="0" applyFont="1" applyFill="1" applyBorder="1" applyAlignment="1">
      <alignment horizontal="center" vertical="center" wrapText="1"/>
    </xf>
    <xf numFmtId="0" fontId="16"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3" fontId="19"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167" fontId="22" fillId="25" borderId="4" xfId="0" applyNumberFormat="1" applyFont="1" applyFill="1" applyBorder="1" applyAlignment="1">
      <alignment vertical="center" wrapText="1"/>
    </xf>
    <xf numFmtId="169" fontId="17" fillId="25" borderId="8" xfId="0" applyNumberFormat="1" applyFont="1" applyFill="1" applyBorder="1" applyAlignment="1">
      <alignment horizontal="right" vertical="center"/>
    </xf>
    <xf numFmtId="0" fontId="16"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7" fillId="26" borderId="2" xfId="0" applyNumberFormat="1" applyFont="1" applyFill="1" applyBorder="1" applyAlignment="1">
      <alignment horizontal="right" vertical="center" wrapText="1"/>
    </xf>
    <xf numFmtId="3" fontId="19"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167" fontId="22" fillId="26" borderId="4" xfId="0" applyNumberFormat="1" applyFont="1" applyFill="1" applyBorder="1" applyAlignment="1">
      <alignment vertical="center" wrapText="1"/>
    </xf>
    <xf numFmtId="169" fontId="17" fillId="26" borderId="8" xfId="0" applyNumberFormat="1" applyFont="1" applyFill="1" applyBorder="1" applyAlignment="1">
      <alignment horizontal="right" vertical="center"/>
    </xf>
    <xf numFmtId="0" fontId="5" fillId="26" borderId="3" xfId="0" applyFont="1" applyFill="1" applyBorder="1" applyAlignment="1">
      <alignment horizontal="center" vertical="center" wrapText="1"/>
    </xf>
    <xf numFmtId="0" fontId="5" fillId="28" borderId="52" xfId="0" applyFont="1" applyFill="1" applyBorder="1" applyAlignment="1">
      <alignment horizontal="center" vertical="center" wrapText="1"/>
    </xf>
    <xf numFmtId="0" fontId="3" fillId="28" borderId="53" xfId="0" applyFont="1" applyFill="1" applyBorder="1" applyAlignment="1">
      <alignment horizontal="center" vertical="center" wrapText="1"/>
    </xf>
    <xf numFmtId="0" fontId="8" fillId="28" borderId="50" xfId="0" applyFont="1" applyFill="1" applyBorder="1" applyAlignment="1">
      <alignment horizontal="center" vertical="center" wrapText="1"/>
    </xf>
    <xf numFmtId="3" fontId="19" fillId="28" borderId="54" xfId="0" applyNumberFormat="1" applyFont="1" applyFill="1" applyBorder="1" applyAlignment="1">
      <alignment vertical="center" wrapText="1"/>
    </xf>
    <xf numFmtId="9" fontId="8" fillId="28" borderId="51" xfId="0" applyNumberFormat="1" applyFont="1" applyFill="1" applyBorder="1" applyAlignment="1">
      <alignment horizontal="center" vertical="center"/>
    </xf>
    <xf numFmtId="3" fontId="6" fillId="28" borderId="52" xfId="0" applyNumberFormat="1" applyFont="1" applyFill="1" applyBorder="1" applyAlignment="1">
      <alignment horizontal="center" vertical="center" wrapText="1"/>
    </xf>
    <xf numFmtId="168" fontId="4" fillId="28" borderId="51" xfId="0" applyNumberFormat="1" applyFont="1" applyFill="1" applyBorder="1" applyAlignment="1">
      <alignment horizontal="center" vertical="center"/>
    </xf>
    <xf numFmtId="167" fontId="22" fillId="28" borderId="54" xfId="0" applyNumberFormat="1" applyFont="1" applyFill="1" applyBorder="1" applyAlignment="1">
      <alignment vertical="center" wrapText="1"/>
    </xf>
    <xf numFmtId="169" fontId="17" fillId="28" borderId="55" xfId="0" applyNumberFormat="1" applyFont="1" applyFill="1" applyBorder="1" applyAlignment="1">
      <alignment horizontal="right" vertical="center"/>
    </xf>
    <xf numFmtId="0" fontId="39"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5" fillId="17" borderId="58" xfId="0" applyFont="1" applyFill="1" applyBorder="1" applyAlignment="1">
      <alignment horizontal="center" vertical="center" wrapText="1"/>
    </xf>
    <xf numFmtId="0" fontId="3" fillId="17" borderId="59" xfId="0" applyFont="1" applyFill="1" applyBorder="1" applyAlignment="1">
      <alignment horizontal="center" vertical="center" wrapText="1"/>
    </xf>
    <xf numFmtId="0" fontId="8" fillId="17" borderId="60" xfId="0" applyFont="1" applyFill="1" applyBorder="1" applyAlignment="1">
      <alignment horizontal="center" vertical="center" wrapText="1"/>
    </xf>
    <xf numFmtId="165" fontId="17" fillId="17" borderId="5" xfId="0" applyNumberFormat="1" applyFont="1" applyFill="1" applyBorder="1" applyAlignment="1">
      <alignment horizontal="right" vertical="center" wrapText="1"/>
    </xf>
    <xf numFmtId="3" fontId="19"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58" xfId="0" applyNumberFormat="1" applyFont="1" applyFill="1" applyBorder="1" applyAlignment="1">
      <alignment horizontal="center" vertical="center" wrapText="1"/>
    </xf>
    <xf numFmtId="167" fontId="22" fillId="17" borderId="6" xfId="0" applyNumberFormat="1" applyFont="1" applyFill="1" applyBorder="1" applyAlignment="1">
      <alignment vertical="center" wrapText="1"/>
    </xf>
    <xf numFmtId="169" fontId="17" fillId="17" borderId="61" xfId="0" applyNumberFormat="1" applyFont="1" applyFill="1" applyBorder="1" applyAlignment="1">
      <alignment horizontal="right" vertical="center"/>
    </xf>
    <xf numFmtId="0" fontId="19" fillId="27" borderId="57" xfId="0" applyFont="1" applyFill="1" applyBorder="1" applyAlignment="1">
      <alignment horizontal="center" vertical="center"/>
    </xf>
    <xf numFmtId="3" fontId="32" fillId="17" borderId="59"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3" fontId="32" fillId="24" borderId="9" xfId="0" applyNumberFormat="1" applyFont="1" applyFill="1" applyBorder="1" applyAlignment="1">
      <alignment horizontal="center" vertical="center"/>
    </xf>
    <xf numFmtId="3" fontId="32" fillId="25" borderId="9" xfId="0" applyNumberFormat="1" applyFont="1" applyFill="1" applyBorder="1" applyAlignment="1">
      <alignment horizontal="center" vertical="center"/>
    </xf>
    <xf numFmtId="3" fontId="32" fillId="26" borderId="9"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3" fontId="32" fillId="28" borderId="53" xfId="0" applyNumberFormat="1" applyFont="1" applyFill="1" applyBorder="1" applyAlignment="1">
      <alignment horizontal="center" vertical="center"/>
    </xf>
    <xf numFmtId="3" fontId="32" fillId="18" borderId="9"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0" fontId="16" fillId="20" borderId="52" xfId="0" applyFont="1" applyFill="1" applyBorder="1" applyAlignment="1">
      <alignment horizontal="center" vertical="center" wrapText="1"/>
    </xf>
    <xf numFmtId="0" fontId="3" fillId="20" borderId="53" xfId="0" applyFont="1" applyFill="1" applyBorder="1" applyAlignment="1">
      <alignment horizontal="center" vertical="center" wrapText="1"/>
    </xf>
    <xf numFmtId="0" fontId="8" fillId="20" borderId="50" xfId="0" applyFont="1" applyFill="1" applyBorder="1" applyAlignment="1">
      <alignment horizontal="center" vertical="center" wrapText="1"/>
    </xf>
    <xf numFmtId="165" fontId="17" fillId="20" borderId="51" xfId="0" applyNumberFormat="1" applyFont="1" applyFill="1" applyBorder="1" applyAlignment="1">
      <alignment horizontal="right" vertical="center" wrapText="1"/>
    </xf>
    <xf numFmtId="3" fontId="19" fillId="20" borderId="54" xfId="0" applyNumberFormat="1" applyFont="1" applyFill="1" applyBorder="1" applyAlignment="1">
      <alignment vertical="center" wrapText="1"/>
    </xf>
    <xf numFmtId="9" fontId="8" fillId="20" borderId="51" xfId="0" applyNumberFormat="1" applyFont="1" applyFill="1" applyBorder="1" applyAlignment="1">
      <alignment horizontal="center" vertical="center"/>
    </xf>
    <xf numFmtId="0" fontId="6" fillId="20" borderId="52" xfId="0" applyFont="1" applyFill="1" applyBorder="1" applyAlignment="1">
      <alignment horizontal="center" vertical="center" wrapText="1"/>
    </xf>
    <xf numFmtId="168" fontId="4" fillId="20" borderId="51" xfId="0" applyNumberFormat="1" applyFont="1" applyFill="1" applyBorder="1" applyAlignment="1">
      <alignment horizontal="center" vertical="center"/>
    </xf>
    <xf numFmtId="3" fontId="32" fillId="20" borderId="53" xfId="0" applyNumberFormat="1" applyFont="1" applyFill="1" applyBorder="1" applyAlignment="1">
      <alignment horizontal="center" vertical="center"/>
    </xf>
    <xf numFmtId="167" fontId="22" fillId="20" borderId="54" xfId="0" applyNumberFormat="1" applyFont="1" applyFill="1" applyBorder="1" applyAlignment="1">
      <alignment vertical="center" wrapText="1"/>
    </xf>
    <xf numFmtId="169" fontId="17" fillId="20" borderId="55" xfId="0" applyNumberFormat="1" applyFont="1" applyFill="1" applyBorder="1" applyAlignment="1">
      <alignment horizontal="right" vertical="center"/>
    </xf>
    <xf numFmtId="0" fontId="5" fillId="10" borderId="3"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167" fontId="22" fillId="10" borderId="4" xfId="0" applyNumberFormat="1" applyFont="1" applyFill="1" applyBorder="1" applyAlignment="1">
      <alignment vertical="center" wrapText="1"/>
    </xf>
    <xf numFmtId="169" fontId="17" fillId="10" borderId="8" xfId="0" applyNumberFormat="1" applyFont="1" applyFill="1" applyBorder="1" applyAlignment="1">
      <alignment horizontal="right" vertical="center"/>
    </xf>
    <xf numFmtId="0" fontId="5" fillId="17" borderId="3"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165" fontId="17" fillId="11" borderId="2"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28" borderId="51"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165" fontId="17" fillId="17" borderId="62" xfId="0" applyNumberFormat="1" applyFont="1" applyFill="1" applyBorder="1" applyAlignment="1">
      <alignment vertical="center" wrapText="1"/>
    </xf>
    <xf numFmtId="165" fontId="17" fillId="17" borderId="1" xfId="0" applyNumberFormat="1" applyFont="1" applyFill="1" applyBorder="1" applyAlignment="1">
      <alignment vertical="center" wrapText="1"/>
    </xf>
    <xf numFmtId="165" fontId="17" fillId="21" borderId="1" xfId="0" applyNumberFormat="1" applyFont="1" applyFill="1" applyBorder="1" applyAlignment="1">
      <alignment vertical="center" wrapText="1"/>
    </xf>
    <xf numFmtId="165" fontId="17" fillId="22" borderId="1" xfId="0" applyNumberFormat="1" applyFont="1" applyFill="1" applyBorder="1" applyAlignment="1">
      <alignment vertical="center" wrapText="1"/>
    </xf>
    <xf numFmtId="165" fontId="17" fillId="23" borderId="1" xfId="0" applyNumberFormat="1" applyFont="1" applyFill="1" applyBorder="1" applyAlignment="1">
      <alignment vertical="center" wrapText="1"/>
    </xf>
    <xf numFmtId="165" fontId="17" fillId="24" borderId="1" xfId="0" applyNumberFormat="1" applyFont="1" applyFill="1" applyBorder="1" applyAlignment="1">
      <alignment vertical="center" wrapText="1"/>
    </xf>
    <xf numFmtId="165" fontId="17" fillId="25" borderId="1" xfId="0" applyNumberFormat="1" applyFont="1" applyFill="1" applyBorder="1" applyAlignment="1">
      <alignment vertical="center" wrapText="1"/>
    </xf>
    <xf numFmtId="165" fontId="21" fillId="10" borderId="1" xfId="0" applyNumberFormat="1" applyFont="1" applyFill="1" applyBorder="1" applyAlignment="1">
      <alignment vertical="center" wrapText="1"/>
    </xf>
    <xf numFmtId="165" fontId="21" fillId="14" borderId="1" xfId="0" applyNumberFormat="1" applyFont="1" applyFill="1" applyBorder="1" applyAlignment="1">
      <alignment vertical="center" wrapText="1"/>
    </xf>
    <xf numFmtId="165" fontId="21" fillId="15" borderId="1" xfId="0" applyNumberFormat="1" applyFont="1" applyFill="1" applyBorder="1" applyAlignment="1">
      <alignment vertical="center" wrapText="1"/>
    </xf>
    <xf numFmtId="165" fontId="17" fillId="20" borderId="63" xfId="0" applyNumberFormat="1" applyFont="1" applyFill="1" applyBorder="1" applyAlignment="1">
      <alignment vertical="center" wrapText="1"/>
    </xf>
    <xf numFmtId="165" fontId="17" fillId="26" borderId="1" xfId="0" applyNumberFormat="1" applyFont="1" applyFill="1" applyBorder="1" applyAlignment="1">
      <alignment vertical="center" wrapText="1"/>
    </xf>
    <xf numFmtId="165" fontId="17" fillId="20" borderId="1" xfId="0" applyNumberFormat="1" applyFont="1" applyFill="1" applyBorder="1" applyAlignment="1">
      <alignment vertical="center" wrapText="1"/>
    </xf>
    <xf numFmtId="165" fontId="17" fillId="12" borderId="1" xfId="0" applyNumberFormat="1" applyFont="1" applyFill="1" applyBorder="1" applyAlignment="1">
      <alignment vertical="center" wrapText="1"/>
    </xf>
    <xf numFmtId="165" fontId="17" fillId="13" borderId="1" xfId="0" applyNumberFormat="1" applyFont="1" applyFill="1" applyBorder="1" applyAlignment="1">
      <alignment vertical="center" wrapText="1"/>
    </xf>
    <xf numFmtId="165" fontId="17" fillId="11" borderId="1" xfId="0" applyNumberFormat="1" applyFont="1" applyFill="1" applyBorder="1" applyAlignment="1">
      <alignment vertical="center" wrapText="1"/>
    </xf>
    <xf numFmtId="165" fontId="17" fillId="16" borderId="1" xfId="0" applyNumberFormat="1" applyFont="1" applyFill="1" applyBorder="1" applyAlignment="1">
      <alignment vertical="center" wrapText="1"/>
    </xf>
    <xf numFmtId="165" fontId="17" fillId="18" borderId="1" xfId="0" applyNumberFormat="1" applyFont="1" applyFill="1" applyBorder="1" applyAlignment="1">
      <alignment vertical="center" wrapText="1"/>
    </xf>
    <xf numFmtId="165" fontId="17" fillId="28" borderId="63" xfId="0" applyNumberFormat="1" applyFont="1" applyFill="1" applyBorder="1" applyAlignment="1">
      <alignment vertical="center" wrapText="1"/>
    </xf>
    <xf numFmtId="165" fontId="17" fillId="19" borderId="1" xfId="0" applyNumberFormat="1" applyFont="1" applyFill="1" applyBorder="1" applyAlignment="1">
      <alignment horizontal="right" vertical="center" wrapText="1"/>
    </xf>
    <xf numFmtId="0" fontId="34" fillId="0" borderId="0" xfId="0" applyFont="1" applyFill="1"/>
    <xf numFmtId="0" fontId="16" fillId="29" borderId="3" xfId="0" applyFont="1" applyFill="1" applyBorder="1" applyAlignment="1">
      <alignment horizontal="center" vertical="center" wrapText="1"/>
    </xf>
    <xf numFmtId="0" fontId="3" fillId="29" borderId="9" xfId="0" applyFont="1" applyFill="1" applyBorder="1" applyAlignment="1">
      <alignment horizontal="center" vertical="center" wrapText="1"/>
    </xf>
    <xf numFmtId="0" fontId="8" fillId="29" borderId="7" xfId="0" applyFont="1" applyFill="1" applyBorder="1" applyAlignment="1">
      <alignment horizontal="center" vertical="center" wrapText="1"/>
    </xf>
    <xf numFmtId="165" fontId="17" fillId="29" borderId="2" xfId="0" applyNumberFormat="1" applyFont="1" applyFill="1" applyBorder="1" applyAlignment="1">
      <alignment horizontal="right" vertical="center" wrapText="1"/>
    </xf>
    <xf numFmtId="3" fontId="19"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0" fontId="6" fillId="29" borderId="3" xfId="0" applyFont="1" applyFill="1" applyBorder="1" applyAlignment="1">
      <alignment horizontal="center" vertical="center" wrapText="1"/>
    </xf>
    <xf numFmtId="168" fontId="4" fillId="29" borderId="2" xfId="0" applyNumberFormat="1" applyFont="1" applyFill="1" applyBorder="1" applyAlignment="1">
      <alignment horizontal="center" vertical="center"/>
    </xf>
    <xf numFmtId="3" fontId="32" fillId="29" borderId="9" xfId="0" applyNumberFormat="1" applyFont="1" applyFill="1" applyBorder="1" applyAlignment="1">
      <alignment horizontal="center" vertical="center"/>
    </xf>
    <xf numFmtId="165" fontId="17" fillId="29" borderId="1" xfId="0" applyNumberFormat="1" applyFont="1" applyFill="1" applyBorder="1" applyAlignment="1">
      <alignment vertical="center" wrapText="1"/>
    </xf>
    <xf numFmtId="167" fontId="22" fillId="29" borderId="4" xfId="0" applyNumberFormat="1" applyFont="1" applyFill="1" applyBorder="1" applyAlignment="1">
      <alignment vertical="center" wrapText="1"/>
    </xf>
    <xf numFmtId="169" fontId="17" fillId="29" borderId="8" xfId="0" applyNumberFormat="1" applyFont="1" applyFill="1" applyBorder="1" applyAlignment="1">
      <alignment horizontal="right" vertical="center"/>
    </xf>
    <xf numFmtId="165" fontId="17" fillId="29" borderId="1" xfId="0" applyNumberFormat="1" applyFont="1" applyFill="1" applyBorder="1" applyAlignment="1">
      <alignment horizontal="right" vertical="center" wrapText="1"/>
    </xf>
    <xf numFmtId="0" fontId="17" fillId="28" borderId="53" xfId="0" applyFont="1" applyFill="1" applyBorder="1" applyAlignment="1">
      <alignment horizontal="center" vertical="center"/>
    </xf>
    <xf numFmtId="0" fontId="17" fillId="19"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11"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29"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20" borderId="9" xfId="0" applyFont="1" applyFill="1" applyBorder="1" applyAlignment="1">
      <alignment horizontal="center" vertical="center"/>
    </xf>
    <xf numFmtId="0" fontId="17" fillId="17"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20" borderId="53" xfId="0" applyFont="1" applyFill="1" applyBorder="1" applyAlignment="1">
      <alignment horizontal="center" vertical="center"/>
    </xf>
    <xf numFmtId="0" fontId="17" fillId="17" borderId="59" xfId="0" applyFont="1" applyFill="1" applyBorder="1" applyAlignment="1">
      <alignment horizontal="center" vertical="center"/>
    </xf>
    <xf numFmtId="0" fontId="17" fillId="13"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26"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25" borderId="9" xfId="0" applyFont="1" applyFill="1" applyBorder="1" applyAlignment="1">
      <alignment horizontal="center" vertical="center"/>
    </xf>
    <xf numFmtId="0" fontId="17" fillId="23" borderId="9" xfId="0" applyFont="1" applyFill="1" applyBorder="1" applyAlignment="1">
      <alignment horizontal="center" vertical="center"/>
    </xf>
    <xf numFmtId="0" fontId="17" fillId="21" borderId="9" xfId="0" applyFont="1" applyFill="1" applyBorder="1" applyAlignment="1">
      <alignment horizontal="center" vertical="center"/>
    </xf>
    <xf numFmtId="0" fontId="17" fillId="22" borderId="9" xfId="0" applyFont="1" applyFill="1" applyBorder="1" applyAlignment="1">
      <alignment horizontal="center" vertical="center"/>
    </xf>
    <xf numFmtId="0" fontId="5" fillId="8" borderId="52" xfId="0" applyFont="1" applyFill="1" applyBorder="1" applyAlignment="1">
      <alignment horizontal="center" vertical="center" wrapText="1"/>
    </xf>
    <xf numFmtId="0" fontId="3" fillId="8" borderId="53" xfId="0" applyFont="1" applyFill="1" applyBorder="1" applyAlignment="1">
      <alignment horizontal="center" vertical="center" wrapText="1"/>
    </xf>
    <xf numFmtId="0" fontId="8" fillId="8" borderId="50" xfId="0" applyFont="1" applyFill="1" applyBorder="1" applyAlignment="1">
      <alignment horizontal="center" vertical="center" wrapText="1"/>
    </xf>
    <xf numFmtId="165" fontId="17" fillId="8" borderId="51" xfId="0" applyNumberFormat="1" applyFont="1" applyFill="1" applyBorder="1" applyAlignment="1">
      <alignment horizontal="center" vertical="center" wrapText="1"/>
    </xf>
    <xf numFmtId="3" fontId="19" fillId="8" borderId="54" xfId="0" applyNumberFormat="1" applyFont="1" applyFill="1" applyBorder="1" applyAlignment="1">
      <alignment vertical="center" wrapText="1"/>
    </xf>
    <xf numFmtId="9" fontId="8" fillId="8" borderId="51" xfId="0" applyNumberFormat="1" applyFont="1" applyFill="1" applyBorder="1" applyAlignment="1">
      <alignment horizontal="center" vertical="center"/>
    </xf>
    <xf numFmtId="0" fontId="6" fillId="8" borderId="52" xfId="0" applyFont="1" applyFill="1" applyBorder="1" applyAlignment="1">
      <alignment horizontal="center" vertical="center" wrapText="1"/>
    </xf>
    <xf numFmtId="168" fontId="4" fillId="8" borderId="51" xfId="0" applyNumberFormat="1" applyFont="1" applyFill="1" applyBorder="1" applyAlignment="1">
      <alignment horizontal="center" vertical="center"/>
    </xf>
    <xf numFmtId="3" fontId="32" fillId="8" borderId="53" xfId="0" applyNumberFormat="1" applyFont="1" applyFill="1" applyBorder="1" applyAlignment="1">
      <alignment horizontal="center" vertical="center"/>
    </xf>
    <xf numFmtId="165" fontId="17" fillId="8" borderId="63" xfId="0" applyNumberFormat="1" applyFont="1" applyFill="1" applyBorder="1" applyAlignment="1">
      <alignment vertical="center" wrapText="1"/>
    </xf>
    <xf numFmtId="167" fontId="22" fillId="8" borderId="54" xfId="0" applyNumberFormat="1" applyFont="1" applyFill="1" applyBorder="1" applyAlignment="1">
      <alignment vertical="center" wrapText="1"/>
    </xf>
    <xf numFmtId="169" fontId="17" fillId="8" borderId="55" xfId="0" applyNumberFormat="1" applyFont="1" applyFill="1" applyBorder="1" applyAlignment="1">
      <alignment horizontal="right" vertical="center"/>
    </xf>
    <xf numFmtId="0" fontId="17" fillId="8" borderId="53" xfId="0" applyFont="1" applyFill="1" applyBorder="1" applyAlignment="1">
      <alignment horizontal="center" vertical="center"/>
    </xf>
    <xf numFmtId="0" fontId="5" fillId="6" borderId="13"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8" fillId="6" borderId="11" xfId="0" applyFont="1" applyFill="1" applyBorder="1" applyAlignment="1">
      <alignment horizontal="center" vertical="center" wrapText="1"/>
    </xf>
    <xf numFmtId="165" fontId="17" fillId="6" borderId="12" xfId="0" applyNumberFormat="1" applyFont="1" applyFill="1" applyBorder="1" applyAlignment="1">
      <alignment horizontal="right" vertical="center" wrapText="1"/>
    </xf>
    <xf numFmtId="3" fontId="19" fillId="6" borderId="10" xfId="0" applyNumberFormat="1" applyFont="1" applyFill="1" applyBorder="1" applyAlignment="1">
      <alignment vertical="center" wrapText="1"/>
    </xf>
    <xf numFmtId="9" fontId="8" fillId="6" borderId="12" xfId="0" applyNumberFormat="1" applyFont="1" applyFill="1" applyBorder="1" applyAlignment="1">
      <alignment horizontal="center" vertical="center"/>
    </xf>
    <xf numFmtId="0" fontId="6" fillId="6" borderId="13" xfId="0" applyFont="1" applyFill="1" applyBorder="1" applyAlignment="1">
      <alignment horizontal="center" vertical="center" wrapText="1"/>
    </xf>
    <xf numFmtId="168" fontId="4" fillId="6" borderId="12" xfId="0" applyNumberFormat="1" applyFont="1" applyFill="1" applyBorder="1" applyAlignment="1">
      <alignment horizontal="center" vertical="center"/>
    </xf>
    <xf numFmtId="3" fontId="32" fillId="6" borderId="15" xfId="0" applyNumberFormat="1" applyFont="1" applyFill="1" applyBorder="1" applyAlignment="1">
      <alignment horizontal="center" vertical="center"/>
    </xf>
    <xf numFmtId="165" fontId="17" fillId="6" borderId="64" xfId="0" applyNumberFormat="1" applyFont="1" applyFill="1" applyBorder="1" applyAlignment="1">
      <alignment vertical="center" wrapText="1"/>
    </xf>
    <xf numFmtId="167" fontId="22" fillId="6" borderId="10" xfId="0" applyNumberFormat="1" applyFont="1" applyFill="1" applyBorder="1" applyAlignment="1">
      <alignment vertical="center" wrapText="1"/>
    </xf>
    <xf numFmtId="169" fontId="17" fillId="6" borderId="14" xfId="0" applyNumberFormat="1" applyFont="1" applyFill="1" applyBorder="1" applyAlignment="1">
      <alignment horizontal="right" vertical="center"/>
    </xf>
    <xf numFmtId="0" fontId="17" fillId="6" borderId="15" xfId="0" applyFont="1" applyFill="1" applyBorder="1" applyAlignment="1">
      <alignment horizontal="center" vertical="center"/>
    </xf>
    <xf numFmtId="0" fontId="37" fillId="0" borderId="13" xfId="0" applyFont="1" applyFill="1" applyBorder="1" applyAlignment="1">
      <alignment horizontal="left"/>
    </xf>
    <xf numFmtId="0" fontId="37" fillId="0" borderId="64" xfId="0" applyFont="1" applyFill="1" applyBorder="1" applyAlignment="1">
      <alignment horizontal="left"/>
    </xf>
    <xf numFmtId="0" fontId="37" fillId="0" borderId="69" xfId="0" applyFont="1" applyFill="1" applyBorder="1" applyAlignment="1">
      <alignment horizontal="left"/>
    </xf>
    <xf numFmtId="0" fontId="22" fillId="27" borderId="3" xfId="0" applyFont="1" applyFill="1" applyBorder="1" applyAlignment="1">
      <alignment horizontal="left" vertical="center" wrapText="1"/>
    </xf>
    <xf numFmtId="0" fontId="22" fillId="27" borderId="1" xfId="0" applyFont="1" applyFill="1" applyBorder="1" applyAlignment="1">
      <alignment horizontal="left" vertical="center" wrapText="1"/>
    </xf>
    <xf numFmtId="0" fontId="22" fillId="27" borderId="68" xfId="0" applyFont="1" applyFill="1" applyBorder="1" applyAlignment="1">
      <alignment horizontal="left" vertical="center" wrapText="1"/>
    </xf>
    <xf numFmtId="0" fontId="13" fillId="9" borderId="31" xfId="0" applyFont="1" applyFill="1" applyBorder="1" applyAlignment="1">
      <alignment horizontal="center" vertical="center" wrapText="1"/>
    </xf>
    <xf numFmtId="0" fontId="13" fillId="9" borderId="32" xfId="0" applyFont="1" applyFill="1" applyBorder="1" applyAlignment="1">
      <alignment horizontal="center" vertical="center" wrapText="1"/>
    </xf>
    <xf numFmtId="0" fontId="13" fillId="9" borderId="33"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30" fillId="5" borderId="41" xfId="0" applyFont="1" applyFill="1" applyBorder="1" applyAlignment="1">
      <alignment horizontal="center" vertical="center"/>
    </xf>
    <xf numFmtId="0" fontId="16" fillId="0" borderId="37"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2" fillId="0" borderId="38" xfId="0" applyFont="1" applyFill="1" applyBorder="1" applyAlignment="1">
      <alignment horizontal="center" vertical="center" wrapText="1"/>
    </xf>
    <xf numFmtId="167" fontId="19" fillId="0" borderId="34" xfId="0" applyNumberFormat="1" applyFont="1" applyFill="1" applyBorder="1" applyAlignment="1">
      <alignment horizontal="center" vertical="center" wrapText="1"/>
    </xf>
    <xf numFmtId="167" fontId="16" fillId="0" borderId="47"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9" fillId="0" borderId="35"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19" fillId="0" borderId="56" xfId="0" applyFont="1" applyFill="1" applyBorder="1" applyAlignment="1">
      <alignment horizontal="center" vertical="center" wrapText="1"/>
    </xf>
    <xf numFmtId="0" fontId="19" fillId="0" borderId="3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40" xfId="0" applyFont="1" applyFill="1" applyBorder="1" applyAlignment="1">
      <alignment horizontal="center" vertical="center" textRotation="90"/>
    </xf>
    <xf numFmtId="0" fontId="16" fillId="0" borderId="35" xfId="0" applyFont="1" applyFill="1" applyBorder="1" applyAlignment="1">
      <alignment horizontal="center" vertical="center" wrapText="1"/>
    </xf>
    <xf numFmtId="0" fontId="27" fillId="9" borderId="31" xfId="0" applyFont="1" applyFill="1" applyBorder="1" applyAlignment="1">
      <alignment horizontal="center" vertical="center" wrapText="1"/>
    </xf>
    <xf numFmtId="0" fontId="27" fillId="9" borderId="32" xfId="0" applyFont="1" applyFill="1" applyBorder="1" applyAlignment="1">
      <alignment horizontal="center" vertical="center" wrapText="1"/>
    </xf>
    <xf numFmtId="0" fontId="27" fillId="9" borderId="33" xfId="0" applyFont="1" applyFill="1" applyBorder="1" applyAlignment="1">
      <alignment horizontal="center" vertical="center" wrapText="1"/>
    </xf>
    <xf numFmtId="0" fontId="27" fillId="9" borderId="24" xfId="0" applyFont="1" applyFill="1" applyBorder="1" applyAlignment="1">
      <alignment horizontal="center" vertical="center" wrapText="1"/>
    </xf>
    <xf numFmtId="0" fontId="27" fillId="9" borderId="26"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165" fontId="19" fillId="9" borderId="16" xfId="0" applyNumberFormat="1" applyFont="1" applyFill="1" applyBorder="1" applyAlignment="1">
      <alignment horizontal="center" vertical="center" wrapText="1"/>
    </xf>
    <xf numFmtId="165" fontId="19" fillId="9" borderId="17" xfId="0" applyNumberFormat="1" applyFont="1" applyFill="1" applyBorder="1" applyAlignment="1">
      <alignment horizontal="center" vertical="center" wrapText="1"/>
    </xf>
    <xf numFmtId="165" fontId="19" fillId="9" borderId="18" xfId="0" applyNumberFormat="1" applyFont="1" applyFill="1" applyBorder="1" applyAlignment="1">
      <alignment horizontal="center" vertical="center" wrapText="1"/>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8" xfId="0" applyFont="1" applyFill="1" applyBorder="1" applyAlignment="1">
      <alignment horizontal="left" vertical="center"/>
    </xf>
    <xf numFmtId="0" fontId="18" fillId="0" borderId="3" xfId="0" applyFont="1" applyFill="1" applyBorder="1" applyAlignment="1">
      <alignment horizontal="left" vertical="center" wrapText="1"/>
    </xf>
    <xf numFmtId="0" fontId="18" fillId="0" borderId="1" xfId="0" applyFont="1" applyFill="1" applyBorder="1" applyAlignment="1">
      <alignment horizontal="left" vertical="center"/>
    </xf>
    <xf numFmtId="0" fontId="18" fillId="0" borderId="68" xfId="0" applyFont="1" applyFill="1" applyBorder="1" applyAlignment="1">
      <alignment horizontal="left" vertical="center"/>
    </xf>
    <xf numFmtId="0" fontId="22" fillId="0" borderId="1" xfId="0" applyFont="1" applyFill="1" applyBorder="1" applyAlignment="1">
      <alignment horizontal="left" vertical="center"/>
    </xf>
    <xf numFmtId="0" fontId="22" fillId="0" borderId="68"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8"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wrapText="1"/>
    </xf>
    <xf numFmtId="166" fontId="17" fillId="3" borderId="21" xfId="0" applyNumberFormat="1" applyFont="1" applyFill="1" applyBorder="1" applyAlignment="1">
      <alignment horizontal="right" vertical="center" wrapText="1"/>
    </xf>
    <xf numFmtId="166" fontId="17" fillId="3" borderId="22"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37" fillId="0" borderId="3"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7" fillId="0" borderId="68" xfId="0" applyFont="1" applyFill="1" applyBorder="1" applyAlignment="1">
      <alignment horizontal="left" vertical="center" wrapText="1"/>
    </xf>
    <xf numFmtId="0" fontId="37" fillId="0" borderId="52" xfId="0" applyFont="1" applyFill="1" applyBorder="1" applyAlignment="1">
      <alignment horizontal="left" vertical="center" wrapText="1"/>
    </xf>
    <xf numFmtId="0" fontId="37" fillId="0" borderId="63" xfId="0" applyFont="1" applyFill="1" applyBorder="1" applyAlignment="1">
      <alignment horizontal="left" vertical="center"/>
    </xf>
    <xf numFmtId="0" fontId="37" fillId="0" borderId="70"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22"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6" fillId="0" borderId="67"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166" fontId="17" fillId="2" borderId="19" xfId="0" applyNumberFormat="1" applyFont="1" applyFill="1" applyBorder="1" applyAlignment="1">
      <alignment horizontal="right" vertical="center" wrapText="1"/>
    </xf>
    <xf numFmtId="166" fontId="17" fillId="2" borderId="20" xfId="0" applyNumberFormat="1" applyFont="1" applyFill="1" applyBorder="1" applyAlignment="1">
      <alignment horizontal="righ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7" borderId="44" xfId="0" applyFont="1" applyFill="1" applyBorder="1" applyAlignment="1">
      <alignment horizontal="center" vertical="center" wrapText="1"/>
    </xf>
    <xf numFmtId="0" fontId="21" fillId="7" borderId="45"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37" fillId="0" borderId="3" xfId="0" applyFont="1" applyFill="1" applyBorder="1" applyAlignment="1">
      <alignment horizontal="left" vertical="center"/>
    </xf>
    <xf numFmtId="0" fontId="37" fillId="0" borderId="1" xfId="0" applyFont="1" applyFill="1" applyBorder="1" applyAlignment="1">
      <alignment horizontal="left" vertical="center"/>
    </xf>
    <xf numFmtId="0" fontId="37" fillId="0" borderId="68" xfId="0" applyFont="1" applyFill="1" applyBorder="1" applyAlignment="1">
      <alignment horizontal="left"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A7"/>
      <color rgb="FFFFFFB3"/>
      <color rgb="FFE6E100"/>
      <color rgb="FFF6F000"/>
      <color rgb="FF6DFFAF"/>
      <color rgb="FF4BFF9C"/>
      <color rgb="FFFFFA00"/>
      <color rgb="FFFFFF15"/>
      <color rgb="FFFFFF29"/>
      <color rgb="FFFFFF47"/>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304800</xdr:colOff>
      <xdr:row>46</xdr:row>
      <xdr:rowOff>266700</xdr:rowOff>
    </xdr:from>
    <xdr:to>
      <xdr:col>7</xdr:col>
      <xdr:colOff>1000125</xdr:colOff>
      <xdr:row>46</xdr:row>
      <xdr:rowOff>266700</xdr:rowOff>
    </xdr:to>
    <xdr:sp macro="" textlink="">
      <xdr:nvSpPr>
        <xdr:cNvPr id="12" name="Line 49"/>
        <xdr:cNvSpPr>
          <a:spLocks noChangeShapeType="1"/>
        </xdr:cNvSpPr>
      </xdr:nvSpPr>
      <xdr:spPr bwMode="auto">
        <a:xfrm>
          <a:off x="8674100" y="19329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165100</xdr:colOff>
      <xdr:row>40</xdr:row>
      <xdr:rowOff>254000</xdr:rowOff>
    </xdr:from>
    <xdr:to>
      <xdr:col>7</xdr:col>
      <xdr:colOff>860425</xdr:colOff>
      <xdr:row>40</xdr:row>
      <xdr:rowOff>254000</xdr:rowOff>
    </xdr:to>
    <xdr:sp macro="" textlink="">
      <xdr:nvSpPr>
        <xdr:cNvPr id="15" name="Line 49"/>
        <xdr:cNvSpPr>
          <a:spLocks noChangeShapeType="1"/>
        </xdr:cNvSpPr>
      </xdr:nvSpPr>
      <xdr:spPr bwMode="auto">
        <a:xfrm>
          <a:off x="8534400" y="1709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18</xdr:row>
      <xdr:rowOff>215900</xdr:rowOff>
    </xdr:from>
    <xdr:to>
      <xdr:col>7</xdr:col>
      <xdr:colOff>923925</xdr:colOff>
      <xdr:row>18</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8597900" y="1842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41</xdr:row>
      <xdr:rowOff>215900</xdr:rowOff>
    </xdr:from>
    <xdr:to>
      <xdr:col>7</xdr:col>
      <xdr:colOff>1025525</xdr:colOff>
      <xdr:row>41</xdr:row>
      <xdr:rowOff>215900</xdr:rowOff>
    </xdr:to>
    <xdr:sp macro="" textlink="">
      <xdr:nvSpPr>
        <xdr:cNvPr id="20" name="Line 49"/>
        <xdr:cNvSpPr>
          <a:spLocks noChangeShapeType="1"/>
        </xdr:cNvSpPr>
      </xdr:nvSpPr>
      <xdr:spPr bwMode="auto">
        <a:xfrm>
          <a:off x="8699500" y="17500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44</xdr:row>
      <xdr:rowOff>241300</xdr:rowOff>
    </xdr:from>
    <xdr:to>
      <xdr:col>7</xdr:col>
      <xdr:colOff>936625</xdr:colOff>
      <xdr:row>44</xdr:row>
      <xdr:rowOff>241300</xdr:rowOff>
    </xdr:to>
    <xdr:sp macro="" textlink="">
      <xdr:nvSpPr>
        <xdr:cNvPr id="21" name="Line 49"/>
        <xdr:cNvSpPr>
          <a:spLocks noChangeShapeType="1"/>
        </xdr:cNvSpPr>
      </xdr:nvSpPr>
      <xdr:spPr bwMode="auto">
        <a:xfrm>
          <a:off x="8610600" y="18415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33</xdr:row>
      <xdr:rowOff>228600</xdr:rowOff>
    </xdr:from>
    <xdr:to>
      <xdr:col>7</xdr:col>
      <xdr:colOff>949325</xdr:colOff>
      <xdr:row>33</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27</xdr:row>
      <xdr:rowOff>215900</xdr:rowOff>
    </xdr:from>
    <xdr:to>
      <xdr:col>7</xdr:col>
      <xdr:colOff>974725</xdr:colOff>
      <xdr:row>27</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30</xdr:row>
      <xdr:rowOff>215900</xdr:rowOff>
    </xdr:from>
    <xdr:to>
      <xdr:col>7</xdr:col>
      <xdr:colOff>974725</xdr:colOff>
      <xdr:row>30</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29</xdr:row>
      <xdr:rowOff>228600</xdr:rowOff>
    </xdr:from>
    <xdr:to>
      <xdr:col>7</xdr:col>
      <xdr:colOff>936625</xdr:colOff>
      <xdr:row>29</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26</xdr:row>
      <xdr:rowOff>215900</xdr:rowOff>
    </xdr:from>
    <xdr:to>
      <xdr:col>7</xdr:col>
      <xdr:colOff>936625</xdr:colOff>
      <xdr:row>26</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25</xdr:row>
      <xdr:rowOff>228600</xdr:rowOff>
    </xdr:from>
    <xdr:to>
      <xdr:col>7</xdr:col>
      <xdr:colOff>898525</xdr:colOff>
      <xdr:row>25</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23</xdr:row>
      <xdr:rowOff>215900</xdr:rowOff>
    </xdr:from>
    <xdr:to>
      <xdr:col>7</xdr:col>
      <xdr:colOff>923925</xdr:colOff>
      <xdr:row>23</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22</xdr:row>
      <xdr:rowOff>215900</xdr:rowOff>
    </xdr:from>
    <xdr:to>
      <xdr:col>7</xdr:col>
      <xdr:colOff>898525</xdr:colOff>
      <xdr:row>22</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37</xdr:row>
      <xdr:rowOff>228600</xdr:rowOff>
    </xdr:from>
    <xdr:to>
      <xdr:col>7</xdr:col>
      <xdr:colOff>898525</xdr:colOff>
      <xdr:row>37</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12</xdr:row>
      <xdr:rowOff>215900</xdr:rowOff>
    </xdr:from>
    <xdr:to>
      <xdr:col>7</xdr:col>
      <xdr:colOff>949325</xdr:colOff>
      <xdr:row>12</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10</xdr:row>
      <xdr:rowOff>215900</xdr:rowOff>
    </xdr:from>
    <xdr:to>
      <xdr:col>7</xdr:col>
      <xdr:colOff>898525</xdr:colOff>
      <xdr:row>10</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9</xdr:row>
      <xdr:rowOff>228600</xdr:rowOff>
    </xdr:from>
    <xdr:to>
      <xdr:col>7</xdr:col>
      <xdr:colOff>923925</xdr:colOff>
      <xdr:row>9</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215900</xdr:colOff>
      <xdr:row>8</xdr:row>
      <xdr:rowOff>228600</xdr:rowOff>
    </xdr:from>
    <xdr:to>
      <xdr:col>7</xdr:col>
      <xdr:colOff>911225</xdr:colOff>
      <xdr:row>8</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35</xdr:row>
      <xdr:rowOff>228600</xdr:rowOff>
    </xdr:from>
    <xdr:to>
      <xdr:col>7</xdr:col>
      <xdr:colOff>962025</xdr:colOff>
      <xdr:row>35</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139700</xdr:colOff>
      <xdr:row>11</xdr:row>
      <xdr:rowOff>228600</xdr:rowOff>
    </xdr:from>
    <xdr:to>
      <xdr:col>7</xdr:col>
      <xdr:colOff>835025</xdr:colOff>
      <xdr:row>11</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177800</xdr:colOff>
      <xdr:row>13</xdr:row>
      <xdr:rowOff>215900</xdr:rowOff>
    </xdr:from>
    <xdr:to>
      <xdr:col>7</xdr:col>
      <xdr:colOff>873125</xdr:colOff>
      <xdr:row>13</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31</xdr:row>
      <xdr:rowOff>215900</xdr:rowOff>
    </xdr:from>
    <xdr:to>
      <xdr:col>7</xdr:col>
      <xdr:colOff>898525</xdr:colOff>
      <xdr:row>31</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38</xdr:row>
      <xdr:rowOff>215900</xdr:rowOff>
    </xdr:from>
    <xdr:to>
      <xdr:col>7</xdr:col>
      <xdr:colOff>974725</xdr:colOff>
      <xdr:row>38</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47</xdr:row>
      <xdr:rowOff>241300</xdr:rowOff>
    </xdr:from>
    <xdr:to>
      <xdr:col>7</xdr:col>
      <xdr:colOff>962025</xdr:colOff>
      <xdr:row>47</xdr:row>
      <xdr:rowOff>241300</xdr:rowOff>
    </xdr:to>
    <xdr:sp macro="" textlink="">
      <xdr:nvSpPr>
        <xdr:cNvPr id="53" name="Line 49"/>
        <xdr:cNvSpPr>
          <a:spLocks noChangeShapeType="1"/>
        </xdr:cNvSpPr>
      </xdr:nvSpPr>
      <xdr:spPr bwMode="auto">
        <a:xfrm>
          <a:off x="8636000" y="21513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190500</xdr:colOff>
      <xdr:row>14</xdr:row>
      <xdr:rowOff>228600</xdr:rowOff>
    </xdr:from>
    <xdr:to>
      <xdr:col>7</xdr:col>
      <xdr:colOff>885825</xdr:colOff>
      <xdr:row>14</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165100</xdr:colOff>
      <xdr:row>34</xdr:row>
      <xdr:rowOff>228600</xdr:rowOff>
    </xdr:from>
    <xdr:to>
      <xdr:col>7</xdr:col>
      <xdr:colOff>860425</xdr:colOff>
      <xdr:row>34</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15</xdr:row>
      <xdr:rowOff>228600</xdr:rowOff>
    </xdr:from>
    <xdr:to>
      <xdr:col>7</xdr:col>
      <xdr:colOff>923925</xdr:colOff>
      <xdr:row>15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16</xdr:row>
      <xdr:rowOff>215900</xdr:rowOff>
    </xdr:from>
    <xdr:to>
      <xdr:col>7</xdr:col>
      <xdr:colOff>898525</xdr:colOff>
      <xdr:row>16</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190500</xdr:colOff>
      <xdr:row>5</xdr:row>
      <xdr:rowOff>215900</xdr:rowOff>
    </xdr:from>
    <xdr:to>
      <xdr:col>7</xdr:col>
      <xdr:colOff>885825</xdr:colOff>
      <xdr:row>5</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28</xdr:row>
      <xdr:rowOff>215900</xdr:rowOff>
    </xdr:from>
    <xdr:to>
      <xdr:col>7</xdr:col>
      <xdr:colOff>974725</xdr:colOff>
      <xdr:row>28</xdr:row>
      <xdr:rowOff>215900</xdr:rowOff>
    </xdr:to>
    <xdr:sp macro="" textlink="">
      <xdr:nvSpPr>
        <xdr:cNvPr id="58" name="Line 49"/>
        <xdr:cNvSpPr>
          <a:spLocks noChangeShapeType="1"/>
        </xdr:cNvSpPr>
      </xdr:nvSpPr>
      <xdr:spPr bwMode="auto">
        <a:xfrm>
          <a:off x="8674100" y="10515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32</xdr:row>
      <xdr:rowOff>215900</xdr:rowOff>
    </xdr:from>
    <xdr:to>
      <xdr:col>7</xdr:col>
      <xdr:colOff>898525</xdr:colOff>
      <xdr:row>32</xdr:row>
      <xdr:rowOff>215900</xdr:rowOff>
    </xdr:to>
    <xdr:sp macro="" textlink="">
      <xdr:nvSpPr>
        <xdr:cNvPr id="59" name="Line 49"/>
        <xdr:cNvSpPr>
          <a:spLocks noChangeShapeType="1"/>
        </xdr:cNvSpPr>
      </xdr:nvSpPr>
      <xdr:spPr bwMode="auto">
        <a:xfrm>
          <a:off x="8597900" y="12738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190500</xdr:colOff>
      <xdr:row>39</xdr:row>
      <xdr:rowOff>228600</xdr:rowOff>
    </xdr:from>
    <xdr:to>
      <xdr:col>7</xdr:col>
      <xdr:colOff>885825</xdr:colOff>
      <xdr:row>39</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36</xdr:row>
      <xdr:rowOff>228600</xdr:rowOff>
    </xdr:from>
    <xdr:to>
      <xdr:col>7</xdr:col>
      <xdr:colOff>962025</xdr:colOff>
      <xdr:row>36</xdr:row>
      <xdr:rowOff>228600</xdr:rowOff>
    </xdr:to>
    <xdr:sp macro="" textlink="">
      <xdr:nvSpPr>
        <xdr:cNvPr id="61" name="Line 49"/>
        <xdr:cNvSpPr>
          <a:spLocks noChangeShapeType="1"/>
        </xdr:cNvSpPr>
      </xdr:nvSpPr>
      <xdr:spPr bwMode="auto">
        <a:xfrm>
          <a:off x="8661400" y="14973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190500</xdr:colOff>
      <xdr:row>19</xdr:row>
      <xdr:rowOff>215900</xdr:rowOff>
    </xdr:from>
    <xdr:to>
      <xdr:col>7</xdr:col>
      <xdr:colOff>885825</xdr:colOff>
      <xdr:row>19</xdr:row>
      <xdr:rowOff>215900</xdr:rowOff>
    </xdr:to>
    <xdr:sp macro="" textlink="">
      <xdr:nvSpPr>
        <xdr:cNvPr id="45" name="Line 49"/>
        <xdr:cNvSpPr>
          <a:spLocks noChangeShapeType="1"/>
        </xdr:cNvSpPr>
      </xdr:nvSpPr>
      <xdr:spPr bwMode="auto">
        <a:xfrm>
          <a:off x="85598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381000</xdr:colOff>
      <xdr:row>43</xdr:row>
      <xdr:rowOff>244475</xdr:rowOff>
    </xdr:from>
    <xdr:to>
      <xdr:col>7</xdr:col>
      <xdr:colOff>1076325</xdr:colOff>
      <xdr:row>43</xdr:row>
      <xdr:rowOff>244475</xdr:rowOff>
    </xdr:to>
    <xdr:sp macro="" textlink="">
      <xdr:nvSpPr>
        <xdr:cNvPr id="54" name="Line 49"/>
        <xdr:cNvSpPr>
          <a:spLocks noChangeShapeType="1"/>
        </xdr:cNvSpPr>
      </xdr:nvSpPr>
      <xdr:spPr bwMode="auto">
        <a:xfrm>
          <a:off x="8750300" y="197389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0</xdr:colOff>
      <xdr:row>16</xdr:row>
      <xdr:rowOff>0</xdr:rowOff>
    </xdr:from>
    <xdr:to>
      <xdr:col>7</xdr:col>
      <xdr:colOff>695325</xdr:colOff>
      <xdr:row>16</xdr:row>
      <xdr:rowOff>0</xdr:rowOff>
    </xdr:to>
    <xdr:sp macro="" textlink="">
      <xdr:nvSpPr>
        <xdr:cNvPr id="56" name="Line 49"/>
        <xdr:cNvSpPr>
          <a:spLocks noChangeShapeType="1"/>
        </xdr:cNvSpPr>
      </xdr:nvSpPr>
      <xdr:spPr bwMode="auto">
        <a:xfrm>
          <a:off x="8369300" y="5283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393700</xdr:colOff>
      <xdr:row>7</xdr:row>
      <xdr:rowOff>215900</xdr:rowOff>
    </xdr:from>
    <xdr:to>
      <xdr:col>7</xdr:col>
      <xdr:colOff>1089025</xdr:colOff>
      <xdr:row>7</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17</xdr:row>
      <xdr:rowOff>228600</xdr:rowOff>
    </xdr:from>
    <xdr:to>
      <xdr:col>7</xdr:col>
      <xdr:colOff>974725</xdr:colOff>
      <xdr:row>17</xdr:row>
      <xdr:rowOff>228600</xdr:rowOff>
    </xdr:to>
    <xdr:sp macro="" textlink="">
      <xdr:nvSpPr>
        <xdr:cNvPr id="62" name="Line 49"/>
        <xdr:cNvSpPr>
          <a:spLocks noChangeShapeType="1"/>
        </xdr:cNvSpPr>
      </xdr:nvSpPr>
      <xdr:spPr bwMode="auto">
        <a:xfrm>
          <a:off x="8648700" y="5511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215900</xdr:rowOff>
    </xdr:from>
    <xdr:to>
      <xdr:col>7</xdr:col>
      <xdr:colOff>949325</xdr:colOff>
      <xdr:row>5</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45</xdr:row>
      <xdr:rowOff>241300</xdr:rowOff>
    </xdr:from>
    <xdr:to>
      <xdr:col>7</xdr:col>
      <xdr:colOff>1038225</xdr:colOff>
      <xdr:row>45</xdr:row>
      <xdr:rowOff>241300</xdr:rowOff>
    </xdr:to>
    <xdr:sp macro="" textlink="">
      <xdr:nvSpPr>
        <xdr:cNvPr id="66" name="Line 49"/>
        <xdr:cNvSpPr>
          <a:spLocks noChangeShapeType="1"/>
        </xdr:cNvSpPr>
      </xdr:nvSpPr>
      <xdr:spPr bwMode="auto">
        <a:xfrm>
          <a:off x="8712200" y="20624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20</xdr:row>
      <xdr:rowOff>342900</xdr:rowOff>
    </xdr:from>
    <xdr:to>
      <xdr:col>7</xdr:col>
      <xdr:colOff>923925</xdr:colOff>
      <xdr:row>20</xdr:row>
      <xdr:rowOff>342900</xdr:rowOff>
    </xdr:to>
    <xdr:sp macro="" textlink="">
      <xdr:nvSpPr>
        <xdr:cNvPr id="67" name="Line 49"/>
        <xdr:cNvSpPr>
          <a:spLocks noChangeShapeType="1"/>
        </xdr:cNvSpPr>
      </xdr:nvSpPr>
      <xdr:spPr bwMode="auto">
        <a:xfrm>
          <a:off x="8597900" y="9398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6</xdr:row>
      <xdr:rowOff>317500</xdr:rowOff>
    </xdr:from>
    <xdr:to>
      <xdr:col>7</xdr:col>
      <xdr:colOff>987425</xdr:colOff>
      <xdr:row>6</xdr:row>
      <xdr:rowOff>317500</xdr:rowOff>
    </xdr:to>
    <xdr:sp macro="" textlink="">
      <xdr:nvSpPr>
        <xdr:cNvPr id="69" name="Line 49"/>
        <xdr:cNvSpPr>
          <a:spLocks noChangeShapeType="1"/>
        </xdr:cNvSpPr>
      </xdr:nvSpPr>
      <xdr:spPr bwMode="auto">
        <a:xfrm>
          <a:off x="8661400" y="293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70"/>
  <sheetViews>
    <sheetView tabSelected="1" topLeftCell="A43" zoomScale="75" zoomScaleNormal="75" workbookViewId="0">
      <selection activeCell="A64" sqref="A64:N64"/>
    </sheetView>
  </sheetViews>
  <sheetFormatPr defaultRowHeight="12.75"/>
  <cols>
    <col min="1" max="1" width="5.4257812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14.28515625" style="3" customWidth="1"/>
    <col min="15" max="15" width="1.140625" style="3" customWidth="1"/>
    <col min="16" max="16" width="40.7109375" style="260" customWidth="1"/>
    <col min="17" max="17" width="12.140625" style="260" customWidth="1"/>
    <col min="18" max="18" width="15.5703125" style="3" customWidth="1"/>
    <col min="19" max="16384" width="9.140625" style="3"/>
  </cols>
  <sheetData>
    <row r="1" spans="1:17" s="1" customFormat="1" ht="34.5" customHeight="1">
      <c r="A1" s="333" t="s">
        <v>44</v>
      </c>
      <c r="B1" s="334"/>
      <c r="C1" s="334"/>
      <c r="D1" s="334"/>
      <c r="E1" s="334"/>
      <c r="F1" s="334"/>
      <c r="G1" s="334"/>
      <c r="H1" s="334"/>
      <c r="I1" s="334"/>
      <c r="J1" s="334"/>
      <c r="K1" s="334"/>
      <c r="L1" s="334"/>
      <c r="M1" s="334"/>
      <c r="N1" s="335"/>
    </row>
    <row r="2" spans="1:17" s="1" customFormat="1" ht="24" customHeight="1" thickBot="1">
      <c r="A2" s="336" t="s">
        <v>128</v>
      </c>
      <c r="B2" s="337"/>
      <c r="C2" s="337"/>
      <c r="D2" s="337"/>
      <c r="E2" s="337"/>
      <c r="F2" s="337"/>
      <c r="G2" s="337"/>
      <c r="H2" s="337"/>
      <c r="I2" s="337"/>
      <c r="J2" s="337"/>
      <c r="K2" s="337"/>
      <c r="L2" s="337"/>
      <c r="M2" s="337"/>
      <c r="N2" s="338"/>
    </row>
    <row r="3" spans="1:17" s="2" customFormat="1" ht="35.25" customHeight="1">
      <c r="A3" s="360" t="s">
        <v>49</v>
      </c>
      <c r="B3" s="358" t="s">
        <v>9</v>
      </c>
      <c r="C3" s="339" t="s">
        <v>15</v>
      </c>
      <c r="D3" s="341" t="s">
        <v>13</v>
      </c>
      <c r="E3" s="343" t="s">
        <v>129</v>
      </c>
      <c r="F3" s="344"/>
      <c r="G3" s="346" t="s">
        <v>47</v>
      </c>
      <c r="H3" s="348" t="s">
        <v>130</v>
      </c>
      <c r="I3" s="349"/>
      <c r="J3" s="352" t="s">
        <v>48</v>
      </c>
      <c r="K3" s="354" t="s">
        <v>124</v>
      </c>
      <c r="L3" s="355"/>
      <c r="M3" s="343" t="s">
        <v>131</v>
      </c>
      <c r="N3" s="362"/>
    </row>
    <row r="4" spans="1:17" s="2" customFormat="1" ht="42" customHeight="1" thickBot="1">
      <c r="A4" s="361"/>
      <c r="B4" s="359"/>
      <c r="C4" s="340"/>
      <c r="D4" s="342"/>
      <c r="E4" s="345"/>
      <c r="F4" s="345"/>
      <c r="G4" s="347"/>
      <c r="H4" s="350"/>
      <c r="I4" s="351"/>
      <c r="J4" s="353"/>
      <c r="K4" s="356"/>
      <c r="L4" s="357"/>
      <c r="M4" s="178" t="s">
        <v>84</v>
      </c>
      <c r="N4" s="179" t="s">
        <v>85</v>
      </c>
    </row>
    <row r="5" spans="1:17" s="2" customFormat="1" ht="35.1" customHeight="1">
      <c r="A5" s="189">
        <v>1</v>
      </c>
      <c r="B5" s="180" t="s">
        <v>52</v>
      </c>
      <c r="C5" s="181" t="s">
        <v>17</v>
      </c>
      <c r="D5" s="182" t="s">
        <v>8</v>
      </c>
      <c r="E5" s="183">
        <v>4.7104970000000002</v>
      </c>
      <c r="F5" s="184" t="s">
        <v>11</v>
      </c>
      <c r="G5" s="185">
        <v>0.93</v>
      </c>
      <c r="H5" s="186" t="s">
        <v>119</v>
      </c>
      <c r="I5" s="91">
        <f>(E5*1000)/(8250*0.93)</f>
        <v>0.61394551971326172</v>
      </c>
      <c r="J5" s="190">
        <f>+(I5/$I$5)*100</f>
        <v>100</v>
      </c>
      <c r="K5" s="240">
        <v>1.3526549999999999</v>
      </c>
      <c r="L5" s="187" t="s">
        <v>81</v>
      </c>
      <c r="M5" s="188">
        <f t="shared" ref="M5" si="0">+(E5/K5)-1</f>
        <v>2.482408300712303</v>
      </c>
      <c r="N5" s="286">
        <v>18</v>
      </c>
    </row>
    <row r="6" spans="1:17" s="2" customFormat="1" ht="35.1" customHeight="1">
      <c r="A6" s="189">
        <v>2</v>
      </c>
      <c r="B6" s="229" t="s">
        <v>86</v>
      </c>
      <c r="C6" s="58" t="s">
        <v>17</v>
      </c>
      <c r="D6" s="59" t="s">
        <v>8</v>
      </c>
      <c r="E6" s="183">
        <v>4.7104970000000002</v>
      </c>
      <c r="F6" s="184" t="s">
        <v>11</v>
      </c>
      <c r="G6" s="185">
        <v>0.93</v>
      </c>
      <c r="H6" s="186" t="s">
        <v>119</v>
      </c>
      <c r="I6" s="64">
        <f>(E6*1000)/(8250*0.93)</f>
        <v>0.61394551971326172</v>
      </c>
      <c r="J6" s="191">
        <f>+(I6/$I$5)*100</f>
        <v>100</v>
      </c>
      <c r="K6" s="241">
        <v>1.501698</v>
      </c>
      <c r="L6" s="66" t="s">
        <v>81</v>
      </c>
      <c r="M6" s="65">
        <f>+(E6/K6)-1</f>
        <v>2.1367804978098128</v>
      </c>
      <c r="N6" s="283">
        <v>10</v>
      </c>
    </row>
    <row r="7" spans="1:17" s="2" customFormat="1" ht="51.75" customHeight="1">
      <c r="A7" s="189">
        <v>2</v>
      </c>
      <c r="B7" s="229" t="s">
        <v>127</v>
      </c>
      <c r="C7" s="58" t="s">
        <v>17</v>
      </c>
      <c r="D7" s="59" t="s">
        <v>8</v>
      </c>
      <c r="E7" s="183">
        <v>4.7104970000000002</v>
      </c>
      <c r="F7" s="184" t="s">
        <v>11</v>
      </c>
      <c r="G7" s="185">
        <v>0.93</v>
      </c>
      <c r="H7" s="186" t="s">
        <v>119</v>
      </c>
      <c r="I7" s="64">
        <f>(E7*1000)/(8250*0.93)</f>
        <v>0.61394551971326172</v>
      </c>
      <c r="J7" s="191">
        <f>+(I7/$I$5)*100</f>
        <v>100</v>
      </c>
      <c r="K7" s="241">
        <v>1.501698</v>
      </c>
      <c r="L7" s="66" t="s">
        <v>81</v>
      </c>
      <c r="M7" s="65">
        <f>+(E7/K7)-1</f>
        <v>2.1367804978098128</v>
      </c>
      <c r="N7" s="283">
        <v>10</v>
      </c>
    </row>
    <row r="8" spans="1:17" ht="35.25" customHeight="1">
      <c r="A8" s="189">
        <v>3</v>
      </c>
      <c r="B8" s="219" t="s">
        <v>34</v>
      </c>
      <c r="C8" s="220" t="s">
        <v>42</v>
      </c>
      <c r="D8" s="221" t="s">
        <v>80</v>
      </c>
      <c r="E8" s="237">
        <v>1.8720000000000001</v>
      </c>
      <c r="F8" s="222" t="s">
        <v>10</v>
      </c>
      <c r="G8" s="223">
        <v>0.65</v>
      </c>
      <c r="H8" s="224" t="s">
        <v>92</v>
      </c>
      <c r="I8" s="225">
        <f>(E8*1000)/(4679*0.65)</f>
        <v>0.61551613592648002</v>
      </c>
      <c r="J8" s="226">
        <f>+(I8/$I$5)*100</f>
        <v>100.25582338542871</v>
      </c>
      <c r="K8" s="247">
        <v>0.66700000000000004</v>
      </c>
      <c r="L8" s="227" t="s">
        <v>10</v>
      </c>
      <c r="M8" s="228">
        <f>+(E8/K8)-1</f>
        <v>1.8065967016491755</v>
      </c>
      <c r="N8" s="279">
        <v>5</v>
      </c>
      <c r="P8" s="3"/>
      <c r="Q8" s="3"/>
    </row>
    <row r="9" spans="1:17" s="2" customFormat="1" ht="35.1" customHeight="1">
      <c r="A9" s="189">
        <v>4</v>
      </c>
      <c r="B9" s="90" t="s">
        <v>55</v>
      </c>
      <c r="C9" s="58" t="s">
        <v>74</v>
      </c>
      <c r="D9" s="59" t="s">
        <v>8</v>
      </c>
      <c r="E9" s="60">
        <v>4.8731109999999997</v>
      </c>
      <c r="F9" s="61" t="s">
        <v>11</v>
      </c>
      <c r="G9" s="62">
        <v>0.93</v>
      </c>
      <c r="H9" s="63" t="s">
        <v>109</v>
      </c>
      <c r="I9" s="91">
        <f t="shared" ref="I9" si="1">(E9*1000)/(8250*0.93)</f>
        <v>0.63513991528185076</v>
      </c>
      <c r="J9" s="191">
        <f t="shared" ref="J9:J46" si="2">+(I9/$I$5)*100</f>
        <v>103.4521622665294</v>
      </c>
      <c r="K9" s="241">
        <v>1.4473400000000001</v>
      </c>
      <c r="L9" s="66" t="s">
        <v>81</v>
      </c>
      <c r="M9" s="65">
        <f t="shared" ref="M9:M14" si="3">+(E9/K9)-1</f>
        <v>2.3669428054223607</v>
      </c>
      <c r="N9" s="283">
        <v>17</v>
      </c>
    </row>
    <row r="10" spans="1:17" s="2" customFormat="1" ht="35.1" customHeight="1">
      <c r="A10" s="189">
        <v>5</v>
      </c>
      <c r="B10" s="57" t="s">
        <v>57</v>
      </c>
      <c r="C10" s="58" t="s">
        <v>78</v>
      </c>
      <c r="D10" s="59" t="s">
        <v>8</v>
      </c>
      <c r="E10" s="60">
        <v>4.9760939999999998</v>
      </c>
      <c r="F10" s="61" t="s">
        <v>11</v>
      </c>
      <c r="G10" s="62">
        <v>0.93</v>
      </c>
      <c r="H10" s="63" t="s">
        <v>101</v>
      </c>
      <c r="I10" s="64">
        <f t="shared" ref="I10:I14" si="4">(E10*1000)/(8250*0.93)</f>
        <v>0.64856226783968718</v>
      </c>
      <c r="J10" s="191">
        <f t="shared" si="2"/>
        <v>105.63840715746129</v>
      </c>
      <c r="K10" s="241">
        <v>1.5079359999999999</v>
      </c>
      <c r="L10" s="66" t="s">
        <v>81</v>
      </c>
      <c r="M10" s="65">
        <f t="shared" si="3"/>
        <v>2.2999371326104026</v>
      </c>
      <c r="N10" s="283">
        <v>16</v>
      </c>
    </row>
    <row r="11" spans="1:17" s="2" customFormat="1" ht="35.1" customHeight="1">
      <c r="A11" s="189">
        <v>6</v>
      </c>
      <c r="B11" s="90" t="s">
        <v>59</v>
      </c>
      <c r="C11" s="58" t="s">
        <v>74</v>
      </c>
      <c r="D11" s="59" t="s">
        <v>8</v>
      </c>
      <c r="E11" s="60">
        <v>5.0436189999999996</v>
      </c>
      <c r="F11" s="61" t="s">
        <v>11</v>
      </c>
      <c r="G11" s="62">
        <v>0.93</v>
      </c>
      <c r="H11" s="63" t="s">
        <v>108</v>
      </c>
      <c r="I11" s="64">
        <f t="shared" si="4"/>
        <v>0.65736318018898665</v>
      </c>
      <c r="J11" s="191">
        <f t="shared" si="2"/>
        <v>107.07190769891159</v>
      </c>
      <c r="K11" s="241">
        <v>1.547668</v>
      </c>
      <c r="L11" s="66" t="s">
        <v>81</v>
      </c>
      <c r="M11" s="65">
        <f t="shared" si="3"/>
        <v>2.258850735429045</v>
      </c>
      <c r="N11" s="283">
        <v>15</v>
      </c>
    </row>
    <row r="12" spans="1:17" s="2" customFormat="1" ht="35.1" customHeight="1">
      <c r="A12" s="189">
        <v>7</v>
      </c>
      <c r="B12" s="261" t="s">
        <v>71</v>
      </c>
      <c r="C12" s="262" t="s">
        <v>76</v>
      </c>
      <c r="D12" s="263" t="s">
        <v>8</v>
      </c>
      <c r="E12" s="264">
        <v>5.0479269999999996</v>
      </c>
      <c r="F12" s="265" t="s">
        <v>11</v>
      </c>
      <c r="G12" s="266">
        <v>0.93</v>
      </c>
      <c r="H12" s="267" t="s">
        <v>115</v>
      </c>
      <c r="I12" s="268">
        <f>(E12*1000)/(8250*0.93)</f>
        <v>0.65792466601498856</v>
      </c>
      <c r="J12" s="269">
        <f>+(I12/$I$5)*100</f>
        <v>107.16336301668379</v>
      </c>
      <c r="K12" s="270">
        <v>1.7076769999999999</v>
      </c>
      <c r="L12" s="271" t="s">
        <v>81</v>
      </c>
      <c r="M12" s="272">
        <f t="shared" ref="M12" si="5">+(E12/K12)-1</f>
        <v>1.9560197859431261</v>
      </c>
      <c r="N12" s="280">
        <v>8</v>
      </c>
    </row>
    <row r="13" spans="1:17" ht="35.25" customHeight="1">
      <c r="A13" s="189">
        <v>8</v>
      </c>
      <c r="B13" s="261" t="s">
        <v>60</v>
      </c>
      <c r="C13" s="262" t="s">
        <v>78</v>
      </c>
      <c r="D13" s="263" t="s">
        <v>8</v>
      </c>
      <c r="E13" s="264">
        <v>5.101191</v>
      </c>
      <c r="F13" s="265" t="s">
        <v>11</v>
      </c>
      <c r="G13" s="266">
        <v>0.93</v>
      </c>
      <c r="H13" s="267" t="s">
        <v>100</v>
      </c>
      <c r="I13" s="268">
        <f t="shared" si="4"/>
        <v>0.66486686217008795</v>
      </c>
      <c r="J13" s="269">
        <f t="shared" si="2"/>
        <v>108.29411418795085</v>
      </c>
      <c r="K13" s="273">
        <v>1.581545</v>
      </c>
      <c r="L13" s="271" t="s">
        <v>81</v>
      </c>
      <c r="M13" s="272">
        <f t="shared" si="3"/>
        <v>2.2254479006288155</v>
      </c>
      <c r="N13" s="280">
        <v>14</v>
      </c>
      <c r="P13" s="3"/>
      <c r="Q13" s="3"/>
    </row>
    <row r="14" spans="1:17" s="2" customFormat="1" ht="35.1" customHeight="1">
      <c r="A14" s="189">
        <v>9</v>
      </c>
      <c r="B14" s="261" t="s">
        <v>57</v>
      </c>
      <c r="C14" s="262" t="s">
        <v>18</v>
      </c>
      <c r="D14" s="263" t="s">
        <v>8</v>
      </c>
      <c r="E14" s="264">
        <v>5.1099889999999997</v>
      </c>
      <c r="F14" s="265" t="s">
        <v>11</v>
      </c>
      <c r="G14" s="266">
        <v>0.93</v>
      </c>
      <c r="H14" s="267" t="s">
        <v>95</v>
      </c>
      <c r="I14" s="268">
        <f t="shared" si="4"/>
        <v>0.66601355490387748</v>
      </c>
      <c r="J14" s="269">
        <f t="shared" si="2"/>
        <v>108.48088853469176</v>
      </c>
      <c r="K14" s="270">
        <v>1.5867230000000001</v>
      </c>
      <c r="L14" s="271" t="s">
        <v>81</v>
      </c>
      <c r="M14" s="272">
        <f t="shared" si="3"/>
        <v>2.2204669624124684</v>
      </c>
      <c r="N14" s="280">
        <v>12</v>
      </c>
    </row>
    <row r="15" spans="1:17" s="2" customFormat="1" ht="35.1" customHeight="1">
      <c r="A15" s="189">
        <v>10</v>
      </c>
      <c r="B15" s="261" t="s">
        <v>60</v>
      </c>
      <c r="C15" s="262" t="s">
        <v>76</v>
      </c>
      <c r="D15" s="263" t="s">
        <v>8</v>
      </c>
      <c r="E15" s="264">
        <v>5.2114750000000001</v>
      </c>
      <c r="F15" s="265" t="s">
        <v>11</v>
      </c>
      <c r="G15" s="266">
        <v>0.93</v>
      </c>
      <c r="H15" s="267" t="s">
        <v>114</v>
      </c>
      <c r="I15" s="268">
        <f t="shared" ref="I15" si="6">(E15*1000)/(8250*0.93)</f>
        <v>0.67924079504724666</v>
      </c>
      <c r="J15" s="269">
        <f>+(I15/$I$5)*100</f>
        <v>110.63535333957329</v>
      </c>
      <c r="K15" s="270">
        <v>1.803911</v>
      </c>
      <c r="L15" s="271" t="s">
        <v>81</v>
      </c>
      <c r="M15" s="272">
        <f t="shared" ref="M15" si="7">+(E15/K15)-1</f>
        <v>1.8889867626507071</v>
      </c>
      <c r="N15" s="280">
        <v>7</v>
      </c>
    </row>
    <row r="16" spans="1:17" s="2" customFormat="1" ht="35.1" customHeight="1">
      <c r="A16" s="189">
        <v>11</v>
      </c>
      <c r="B16" s="92" t="s">
        <v>60</v>
      </c>
      <c r="C16" s="93" t="s">
        <v>18</v>
      </c>
      <c r="D16" s="94" t="s">
        <v>8</v>
      </c>
      <c r="E16" s="95">
        <v>5.3695440000000003</v>
      </c>
      <c r="F16" s="96" t="s">
        <v>11</v>
      </c>
      <c r="G16" s="97">
        <v>0.93</v>
      </c>
      <c r="H16" s="98" t="s">
        <v>94</v>
      </c>
      <c r="I16" s="99">
        <f>(E16*1000)/(8250*0.93)</f>
        <v>0.69984281524926684</v>
      </c>
      <c r="J16" s="193">
        <f t="shared" si="2"/>
        <v>113.99102897210207</v>
      </c>
      <c r="K16" s="252">
        <v>1.739449</v>
      </c>
      <c r="L16" s="100" t="s">
        <v>81</v>
      </c>
      <c r="M16" s="101">
        <f>+(E16/K16)-1</f>
        <v>2.0869223529979899</v>
      </c>
      <c r="N16" s="282">
        <v>9</v>
      </c>
    </row>
    <row r="17" spans="1:17" s="2" customFormat="1" ht="35.1" customHeight="1">
      <c r="A17" s="189">
        <v>12</v>
      </c>
      <c r="B17" s="33" t="s">
        <v>33</v>
      </c>
      <c r="C17" s="34" t="s">
        <v>32</v>
      </c>
      <c r="D17" s="35" t="s">
        <v>79</v>
      </c>
      <c r="E17" s="238">
        <v>2.2989999999999999</v>
      </c>
      <c r="F17" s="36" t="s">
        <v>10</v>
      </c>
      <c r="G17" s="37">
        <v>0.65</v>
      </c>
      <c r="H17" s="38" t="s">
        <v>93</v>
      </c>
      <c r="I17" s="39">
        <f>(E17*1000)/(4959*0.65)</f>
        <v>0.71323312702623054</v>
      </c>
      <c r="J17" s="192">
        <f>+(I17/$I$5)*100</f>
        <v>116.1720550317462</v>
      </c>
      <c r="K17" s="248">
        <v>0.80500000000000005</v>
      </c>
      <c r="L17" s="67" t="s">
        <v>10</v>
      </c>
      <c r="M17" s="40">
        <f t="shared" ref="M17" si="8">+(E17/K17)-1</f>
        <v>1.8559006211180122</v>
      </c>
      <c r="N17" s="281">
        <v>6</v>
      </c>
    </row>
    <row r="18" spans="1:17" ht="35.25" customHeight="1">
      <c r="A18" s="189">
        <v>13</v>
      </c>
      <c r="B18" s="208" t="s">
        <v>61</v>
      </c>
      <c r="C18" s="209" t="s">
        <v>19</v>
      </c>
      <c r="D18" s="210" t="s">
        <v>8</v>
      </c>
      <c r="E18" s="211">
        <v>5.4927549999999998</v>
      </c>
      <c r="F18" s="212" t="s">
        <v>11</v>
      </c>
      <c r="G18" s="213">
        <v>0.93</v>
      </c>
      <c r="H18" s="214" t="s">
        <v>106</v>
      </c>
      <c r="I18" s="215">
        <f>(E18*1000)/(8250*0.93)</f>
        <v>0.71590159661127406</v>
      </c>
      <c r="J18" s="216">
        <f>+(I18/$I$5)*100</f>
        <v>116.60669776458832</v>
      </c>
      <c r="K18" s="250">
        <v>1.704337</v>
      </c>
      <c r="L18" s="217" t="s">
        <v>81</v>
      </c>
      <c r="M18" s="218">
        <f>+(E18/K18)-1</f>
        <v>2.2228103948925595</v>
      </c>
      <c r="N18" s="285">
        <v>13</v>
      </c>
      <c r="P18" s="3"/>
      <c r="Q18" s="3"/>
    </row>
    <row r="19" spans="1:17" s="2" customFormat="1" ht="35.1" customHeight="1">
      <c r="A19" s="189">
        <v>14</v>
      </c>
      <c r="B19" s="41" t="s">
        <v>39</v>
      </c>
      <c r="C19" s="42" t="s">
        <v>20</v>
      </c>
      <c r="D19" s="43" t="s">
        <v>2</v>
      </c>
      <c r="E19" s="239">
        <v>4.2372880000000004</v>
      </c>
      <c r="F19" s="44" t="s">
        <v>10</v>
      </c>
      <c r="G19" s="45">
        <v>0.65</v>
      </c>
      <c r="H19" s="46" t="s">
        <v>83</v>
      </c>
      <c r="I19" s="47">
        <f>(E19*1000)/(7000*0.65)</f>
        <v>0.93127208791208804</v>
      </c>
      <c r="J19" s="194">
        <f t="shared" si="2"/>
        <v>151.68643764141012</v>
      </c>
      <c r="K19" s="249">
        <v>1.34745</v>
      </c>
      <c r="L19" s="68" t="s">
        <v>10</v>
      </c>
      <c r="M19" s="48">
        <f t="shared" ref="M19:M25" si="9">+(E19/K19)-1</f>
        <v>2.1446717874503696</v>
      </c>
      <c r="N19" s="284">
        <v>11</v>
      </c>
    </row>
    <row r="20" spans="1:17" s="2" customFormat="1" ht="35.1" customHeight="1">
      <c r="A20" s="189">
        <v>15</v>
      </c>
      <c r="B20" s="102" t="s">
        <v>87</v>
      </c>
      <c r="C20" s="103" t="s">
        <v>17</v>
      </c>
      <c r="D20" s="104" t="s">
        <v>8</v>
      </c>
      <c r="E20" s="105">
        <v>10.439667</v>
      </c>
      <c r="F20" s="106" t="s">
        <v>11</v>
      </c>
      <c r="G20" s="107">
        <v>0.93</v>
      </c>
      <c r="H20" s="108" t="s">
        <v>120</v>
      </c>
      <c r="I20" s="109">
        <f t="shared" ref="I20" si="10">(E20*1000)/(8250*0.93)</f>
        <v>1.3606604105571847</v>
      </c>
      <c r="J20" s="195">
        <f t="shared" ref="J20" si="11">+(I20/$I$5)*100</f>
        <v>221.62559492130018</v>
      </c>
      <c r="K20" s="242">
        <v>1.509128</v>
      </c>
      <c r="L20" s="110" t="s">
        <v>81</v>
      </c>
      <c r="M20" s="111">
        <f t="shared" ref="M20" si="12">+(E20/K20)-1</f>
        <v>5.9176816015606359</v>
      </c>
      <c r="N20" s="293">
        <v>40</v>
      </c>
    </row>
    <row r="21" spans="1:17" s="2" customFormat="1" ht="51.75" customHeight="1">
      <c r="A21" s="189">
        <v>15</v>
      </c>
      <c r="B21" s="102" t="s">
        <v>126</v>
      </c>
      <c r="C21" s="103" t="s">
        <v>17</v>
      </c>
      <c r="D21" s="104" t="s">
        <v>8</v>
      </c>
      <c r="E21" s="105">
        <v>10.439667</v>
      </c>
      <c r="F21" s="106" t="s">
        <v>11</v>
      </c>
      <c r="G21" s="107">
        <v>0.93</v>
      </c>
      <c r="H21" s="108" t="s">
        <v>120</v>
      </c>
      <c r="I21" s="109">
        <f t="shared" ref="I21" si="13">(E21*1000)/(8250*0.93)</f>
        <v>1.3606604105571847</v>
      </c>
      <c r="J21" s="195">
        <f t="shared" ref="J21" si="14">+(I21/$I$5)*100</f>
        <v>221.62559492130018</v>
      </c>
      <c r="K21" s="242">
        <v>1.509128</v>
      </c>
      <c r="L21" s="110" t="s">
        <v>81</v>
      </c>
      <c r="M21" s="111">
        <f t="shared" ref="M21" si="15">+(E21/K21)-1</f>
        <v>5.9176816015606359</v>
      </c>
      <c r="N21" s="293">
        <v>40</v>
      </c>
    </row>
    <row r="22" spans="1:17" s="2" customFormat="1" ht="35.1" customHeight="1">
      <c r="A22" s="189">
        <v>16</v>
      </c>
      <c r="B22" s="102" t="s">
        <v>62</v>
      </c>
      <c r="C22" s="103" t="s">
        <v>17</v>
      </c>
      <c r="D22" s="104" t="s">
        <v>8</v>
      </c>
      <c r="E22" s="105">
        <v>10.439667</v>
      </c>
      <c r="F22" s="106" t="s">
        <v>11</v>
      </c>
      <c r="G22" s="107">
        <v>0.93</v>
      </c>
      <c r="H22" s="108" t="s">
        <v>120</v>
      </c>
      <c r="I22" s="109">
        <f t="shared" ref="I22:I26" si="16">(E22*1000)/(8250*0.93)</f>
        <v>1.3606604105571847</v>
      </c>
      <c r="J22" s="195">
        <f t="shared" si="2"/>
        <v>221.62559492130018</v>
      </c>
      <c r="K22" s="242">
        <v>1.509128</v>
      </c>
      <c r="L22" s="110" t="s">
        <v>81</v>
      </c>
      <c r="M22" s="111">
        <f t="shared" si="9"/>
        <v>5.9176816015606359</v>
      </c>
      <c r="N22" s="293">
        <v>40</v>
      </c>
    </row>
    <row r="23" spans="1:17" s="2" customFormat="1" ht="35.1" customHeight="1">
      <c r="A23" s="189">
        <v>17</v>
      </c>
      <c r="B23" s="112" t="s">
        <v>53</v>
      </c>
      <c r="C23" s="103" t="s">
        <v>78</v>
      </c>
      <c r="D23" s="104" t="s">
        <v>8</v>
      </c>
      <c r="E23" s="105">
        <v>10.449089000000001</v>
      </c>
      <c r="F23" s="106" t="s">
        <v>11</v>
      </c>
      <c r="G23" s="107">
        <v>0.93</v>
      </c>
      <c r="H23" s="113" t="s">
        <v>105</v>
      </c>
      <c r="I23" s="109">
        <f t="shared" si="16"/>
        <v>1.3618884327142391</v>
      </c>
      <c r="J23" s="195">
        <f t="shared" si="2"/>
        <v>221.8256162778577</v>
      </c>
      <c r="K23" s="242">
        <v>1.514672</v>
      </c>
      <c r="L23" s="110" t="s">
        <v>81</v>
      </c>
      <c r="M23" s="111">
        <f t="shared" si="9"/>
        <v>5.8985820032323835</v>
      </c>
      <c r="N23" s="293">
        <v>39</v>
      </c>
    </row>
    <row r="24" spans="1:17" s="2" customFormat="1" ht="35.1" customHeight="1">
      <c r="A24" s="189">
        <v>18</v>
      </c>
      <c r="B24" s="102" t="s">
        <v>63</v>
      </c>
      <c r="C24" s="103" t="s">
        <v>74</v>
      </c>
      <c r="D24" s="104" t="s">
        <v>8</v>
      </c>
      <c r="E24" s="105">
        <v>10.454101</v>
      </c>
      <c r="F24" s="106" t="s">
        <v>11</v>
      </c>
      <c r="G24" s="107">
        <v>0.93</v>
      </c>
      <c r="H24" s="113" t="s">
        <v>113</v>
      </c>
      <c r="I24" s="109">
        <f t="shared" si="16"/>
        <v>1.3625416748126424</v>
      </c>
      <c r="J24" s="195">
        <f t="shared" si="2"/>
        <v>221.93201694003832</v>
      </c>
      <c r="K24" s="242">
        <v>1.5176210000000001</v>
      </c>
      <c r="L24" s="110" t="s">
        <v>81</v>
      </c>
      <c r="M24" s="111">
        <f t="shared" si="9"/>
        <v>5.8884794029602903</v>
      </c>
      <c r="N24" s="293">
        <v>38</v>
      </c>
    </row>
    <row r="25" spans="1:17" s="2" customFormat="1" ht="35.1" customHeight="1">
      <c r="A25" s="189">
        <v>19</v>
      </c>
      <c r="B25" s="114" t="s">
        <v>53</v>
      </c>
      <c r="C25" s="115" t="s">
        <v>75</v>
      </c>
      <c r="D25" s="116" t="s">
        <v>8</v>
      </c>
      <c r="E25" s="117">
        <v>10.459206</v>
      </c>
      <c r="F25" s="118" t="s">
        <v>11</v>
      </c>
      <c r="G25" s="119">
        <v>0.93</v>
      </c>
      <c r="H25" s="120" t="s">
        <v>118</v>
      </c>
      <c r="I25" s="121">
        <f t="shared" si="16"/>
        <v>1.3632070381231671</v>
      </c>
      <c r="J25" s="196">
        <f t="shared" si="2"/>
        <v>222.04039191618205</v>
      </c>
      <c r="K25" s="243">
        <v>1.520624</v>
      </c>
      <c r="L25" s="122" t="s">
        <v>81</v>
      </c>
      <c r="M25" s="123">
        <f t="shared" si="9"/>
        <v>5.8782328833426281</v>
      </c>
      <c r="N25" s="294">
        <v>37</v>
      </c>
    </row>
    <row r="26" spans="1:17" s="2" customFormat="1" ht="35.1" customHeight="1">
      <c r="A26" s="189">
        <v>20</v>
      </c>
      <c r="B26" s="124" t="s">
        <v>64</v>
      </c>
      <c r="C26" s="115" t="s">
        <v>74</v>
      </c>
      <c r="D26" s="116" t="s">
        <v>8</v>
      </c>
      <c r="E26" s="117">
        <v>10.467575999999999</v>
      </c>
      <c r="F26" s="118" t="s">
        <v>11</v>
      </c>
      <c r="G26" s="119">
        <v>0.93</v>
      </c>
      <c r="H26" s="120" t="s">
        <v>112</v>
      </c>
      <c r="I26" s="121">
        <f t="shared" si="16"/>
        <v>1.3642979472140762</v>
      </c>
      <c r="J26" s="196">
        <f t="shared" si="2"/>
        <v>222.21808017285647</v>
      </c>
      <c r="K26" s="243">
        <v>1.52555</v>
      </c>
      <c r="L26" s="122" t="s">
        <v>81</v>
      </c>
      <c r="M26" s="123">
        <f t="shared" ref="M26" si="17">+(E26/K26)-1</f>
        <v>5.861509619481498</v>
      </c>
      <c r="N26" s="294">
        <v>36</v>
      </c>
    </row>
    <row r="27" spans="1:17" s="2" customFormat="1" ht="35.1" customHeight="1">
      <c r="A27" s="189">
        <v>21</v>
      </c>
      <c r="B27" s="125" t="s">
        <v>72</v>
      </c>
      <c r="C27" s="115" t="s">
        <v>18</v>
      </c>
      <c r="D27" s="116" t="s">
        <v>8</v>
      </c>
      <c r="E27" s="117">
        <v>10.47925</v>
      </c>
      <c r="F27" s="118" t="s">
        <v>11</v>
      </c>
      <c r="G27" s="119">
        <v>0.93</v>
      </c>
      <c r="H27" s="120" t="s">
        <v>99</v>
      </c>
      <c r="I27" s="121">
        <f t="shared" ref="I27" si="18">(E27*1000)/(8250*0.93)</f>
        <v>1.3658194851743239</v>
      </c>
      <c r="J27" s="196">
        <f t="shared" si="2"/>
        <v>222.46590964817509</v>
      </c>
      <c r="K27" s="243">
        <v>1.5324199999999999</v>
      </c>
      <c r="L27" s="122" t="s">
        <v>81</v>
      </c>
      <c r="M27" s="123">
        <f>+(E27/K27)-1</f>
        <v>5.8383667662912266</v>
      </c>
      <c r="N27" s="294">
        <v>35</v>
      </c>
    </row>
    <row r="28" spans="1:17" s="2" customFormat="1" ht="35.1" customHeight="1">
      <c r="A28" s="189">
        <v>22</v>
      </c>
      <c r="B28" s="114" t="s">
        <v>65</v>
      </c>
      <c r="C28" s="115" t="s">
        <v>77</v>
      </c>
      <c r="D28" s="116" t="s">
        <v>8</v>
      </c>
      <c r="E28" s="117">
        <v>10.483485</v>
      </c>
      <c r="F28" s="118" t="s">
        <v>11</v>
      </c>
      <c r="G28" s="119">
        <v>0.93</v>
      </c>
      <c r="H28" s="120" t="s">
        <v>104</v>
      </c>
      <c r="I28" s="121">
        <f>(E28*1000)/(8250*0.93)</f>
        <v>1.3663714565004887</v>
      </c>
      <c r="J28" s="196">
        <f t="shared" si="2"/>
        <v>222.55581523563222</v>
      </c>
      <c r="K28" s="243">
        <v>1.5349120000000001</v>
      </c>
      <c r="L28" s="122" t="s">
        <v>81</v>
      </c>
      <c r="M28" s="123">
        <f>+(E28/K28)-1</f>
        <v>5.8300234801734563</v>
      </c>
      <c r="N28" s="294">
        <v>34</v>
      </c>
    </row>
    <row r="29" spans="1:17" s="2" customFormat="1" ht="34.5" customHeight="1">
      <c r="A29" s="189">
        <v>23</v>
      </c>
      <c r="B29" s="126" t="s">
        <v>54</v>
      </c>
      <c r="C29" s="127" t="s">
        <v>75</v>
      </c>
      <c r="D29" s="128" t="s">
        <v>8</v>
      </c>
      <c r="E29" s="129">
        <v>10.507445000000001</v>
      </c>
      <c r="F29" s="130" t="s">
        <v>11</v>
      </c>
      <c r="G29" s="131">
        <v>0.93</v>
      </c>
      <c r="H29" s="132" t="s">
        <v>117</v>
      </c>
      <c r="I29" s="133">
        <f>(E29*1000)/(8250*0.93)</f>
        <v>1.3694942978168785</v>
      </c>
      <c r="J29" s="197">
        <f t="shared" si="2"/>
        <v>223.0644664458973</v>
      </c>
      <c r="K29" s="244">
        <v>1.5490090000000001</v>
      </c>
      <c r="L29" s="134" t="s">
        <v>81</v>
      </c>
      <c r="M29" s="135">
        <f>+(E29/K29)-1</f>
        <v>5.7833337314373257</v>
      </c>
      <c r="N29" s="292">
        <v>33</v>
      </c>
    </row>
    <row r="30" spans="1:17" s="2" customFormat="1" ht="34.5" customHeight="1">
      <c r="A30" s="189">
        <v>24</v>
      </c>
      <c r="B30" s="136" t="s">
        <v>66</v>
      </c>
      <c r="C30" s="127" t="s">
        <v>74</v>
      </c>
      <c r="D30" s="128" t="s">
        <v>8</v>
      </c>
      <c r="E30" s="129">
        <v>10.523937999999999</v>
      </c>
      <c r="F30" s="130" t="s">
        <v>11</v>
      </c>
      <c r="G30" s="131">
        <v>0.93</v>
      </c>
      <c r="H30" s="132" t="s">
        <v>111</v>
      </c>
      <c r="I30" s="133">
        <f>(E30*1000)/(8250*0.93)</f>
        <v>1.3716439231019877</v>
      </c>
      <c r="J30" s="197">
        <f t="shared" si="2"/>
        <v>223.41459935119369</v>
      </c>
      <c r="K30" s="244">
        <v>1.558716</v>
      </c>
      <c r="L30" s="134" t="s">
        <v>81</v>
      </c>
      <c r="M30" s="135">
        <f t="shared" ref="M30" si="19">+(E30/K30)-1</f>
        <v>5.7516712473600062</v>
      </c>
      <c r="N30" s="292">
        <v>32</v>
      </c>
    </row>
    <row r="31" spans="1:17" ht="35.25" customHeight="1">
      <c r="A31" s="189">
        <v>25</v>
      </c>
      <c r="B31" s="126" t="s">
        <v>73</v>
      </c>
      <c r="C31" s="127" t="s">
        <v>18</v>
      </c>
      <c r="D31" s="128" t="s">
        <v>8</v>
      </c>
      <c r="E31" s="129">
        <v>10.535099000000001</v>
      </c>
      <c r="F31" s="130" t="s">
        <v>11</v>
      </c>
      <c r="G31" s="131">
        <v>0.93</v>
      </c>
      <c r="H31" s="132" t="s">
        <v>98</v>
      </c>
      <c r="I31" s="133">
        <f t="shared" ref="I31" si="20">(E31*1000)/(8250*0.93)</f>
        <v>1.3730985988921474</v>
      </c>
      <c r="J31" s="197">
        <f t="shared" si="2"/>
        <v>223.651538255942</v>
      </c>
      <c r="K31" s="244">
        <v>1.5652820000000001</v>
      </c>
      <c r="L31" s="134" t="s">
        <v>81</v>
      </c>
      <c r="M31" s="135">
        <f>+(E31/K31)-1</f>
        <v>5.7304798751918185</v>
      </c>
      <c r="N31" s="292">
        <v>31</v>
      </c>
      <c r="P31" s="3"/>
      <c r="Q31" s="3"/>
    </row>
    <row r="32" spans="1:17" s="2" customFormat="1" ht="35.1" customHeight="1">
      <c r="A32" s="189">
        <v>26</v>
      </c>
      <c r="B32" s="126" t="s">
        <v>67</v>
      </c>
      <c r="C32" s="127" t="s">
        <v>78</v>
      </c>
      <c r="D32" s="128" t="s">
        <v>8</v>
      </c>
      <c r="E32" s="129">
        <v>10.545863000000001</v>
      </c>
      <c r="F32" s="130" t="s">
        <v>11</v>
      </c>
      <c r="G32" s="131">
        <v>0.93</v>
      </c>
      <c r="H32" s="132" t="s">
        <v>103</v>
      </c>
      <c r="I32" s="133">
        <f>(E32*1000)/(8250*0.93)</f>
        <v>1.374501531443467</v>
      </c>
      <c r="J32" s="197">
        <f t="shared" si="2"/>
        <v>223.88004917527812</v>
      </c>
      <c r="K32" s="244">
        <v>1.571615</v>
      </c>
      <c r="L32" s="134" t="s">
        <v>81</v>
      </c>
      <c r="M32" s="135">
        <f>+(E32/K32)-1</f>
        <v>5.7102076526375738</v>
      </c>
      <c r="N32" s="292">
        <v>30</v>
      </c>
    </row>
    <row r="33" spans="1:14" s="2" customFormat="1" ht="35.1" customHeight="1">
      <c r="A33" s="189">
        <v>27</v>
      </c>
      <c r="B33" s="137" t="s">
        <v>69</v>
      </c>
      <c r="C33" s="138" t="s">
        <v>74</v>
      </c>
      <c r="D33" s="139" t="s">
        <v>8</v>
      </c>
      <c r="E33" s="140">
        <v>10.602281</v>
      </c>
      <c r="F33" s="141" t="s">
        <v>11</v>
      </c>
      <c r="G33" s="142">
        <v>0.93</v>
      </c>
      <c r="H33" s="143" t="s">
        <v>110</v>
      </c>
      <c r="I33" s="144">
        <f t="shared" ref="I33" si="21">(E33*1000)/(8250*0.93)</f>
        <v>1.3818548061257738</v>
      </c>
      <c r="J33" s="198">
        <f t="shared" si="2"/>
        <v>225.0777571878296</v>
      </c>
      <c r="K33" s="245">
        <v>1.604813</v>
      </c>
      <c r="L33" s="145" t="s">
        <v>81</v>
      </c>
      <c r="M33" s="146">
        <f t="shared" ref="M33" si="22">+(E33/K33)-1</f>
        <v>5.6065522898929654</v>
      </c>
      <c r="N33" s="290">
        <v>28</v>
      </c>
    </row>
    <row r="34" spans="1:14" s="2" customFormat="1" ht="35.1" customHeight="1">
      <c r="A34" s="189">
        <v>28</v>
      </c>
      <c r="B34" s="147" t="s">
        <v>68</v>
      </c>
      <c r="C34" s="138" t="s">
        <v>19</v>
      </c>
      <c r="D34" s="139" t="s">
        <v>8</v>
      </c>
      <c r="E34" s="140">
        <v>10.625245</v>
      </c>
      <c r="F34" s="141" t="s">
        <v>11</v>
      </c>
      <c r="G34" s="142">
        <v>0.93</v>
      </c>
      <c r="H34" s="143" t="s">
        <v>107</v>
      </c>
      <c r="I34" s="144">
        <f t="shared" ref="I34:I37" si="23">(E34*1000)/(8250*0.93)</f>
        <v>1.3848478331704137</v>
      </c>
      <c r="J34" s="198">
        <f t="shared" si="2"/>
        <v>225.56526413242591</v>
      </c>
      <c r="K34" s="245">
        <v>1.592795</v>
      </c>
      <c r="L34" s="145" t="s">
        <v>81</v>
      </c>
      <c r="M34" s="146">
        <f>+(E34/K34)-1</f>
        <v>5.6708176507334587</v>
      </c>
      <c r="N34" s="290">
        <v>29</v>
      </c>
    </row>
    <row r="35" spans="1:14" s="2" customFormat="1" ht="35.1" customHeight="1">
      <c r="A35" s="189">
        <v>29</v>
      </c>
      <c r="B35" s="148" t="s">
        <v>67</v>
      </c>
      <c r="C35" s="138" t="s">
        <v>18</v>
      </c>
      <c r="D35" s="139" t="s">
        <v>8</v>
      </c>
      <c r="E35" s="140">
        <v>10.634757</v>
      </c>
      <c r="F35" s="141" t="s">
        <v>11</v>
      </c>
      <c r="G35" s="142">
        <v>0.93</v>
      </c>
      <c r="H35" s="143" t="s">
        <v>97</v>
      </c>
      <c r="I35" s="144">
        <f t="shared" si="23"/>
        <v>1.3860875855327468</v>
      </c>
      <c r="J35" s="198">
        <f t="shared" si="2"/>
        <v>225.76719611539926</v>
      </c>
      <c r="K35" s="245">
        <v>1.6239220000000001</v>
      </c>
      <c r="L35" s="145" t="s">
        <v>81</v>
      </c>
      <c r="M35" s="146">
        <f>+(E35/K35)-1</f>
        <v>5.5488102261069185</v>
      </c>
      <c r="N35" s="290">
        <v>27</v>
      </c>
    </row>
    <row r="36" spans="1:14" s="2" customFormat="1" ht="35.1" customHeight="1">
      <c r="A36" s="189">
        <v>30</v>
      </c>
      <c r="B36" s="148" t="s">
        <v>56</v>
      </c>
      <c r="C36" s="138" t="s">
        <v>76</v>
      </c>
      <c r="D36" s="139" t="s">
        <v>8</v>
      </c>
      <c r="E36" s="140">
        <v>10.692112</v>
      </c>
      <c r="F36" s="141" t="s">
        <v>11</v>
      </c>
      <c r="G36" s="142">
        <v>0.93</v>
      </c>
      <c r="H36" s="143" t="s">
        <v>116</v>
      </c>
      <c r="I36" s="144">
        <f t="shared" si="23"/>
        <v>1.3935629846855653</v>
      </c>
      <c r="J36" s="198">
        <f t="shared" si="2"/>
        <v>226.9847958718581</v>
      </c>
      <c r="K36" s="245">
        <v>1.65767</v>
      </c>
      <c r="L36" s="145" t="s">
        <v>81</v>
      </c>
      <c r="M36" s="146">
        <f>+(E36/K36)-1</f>
        <v>5.4500847575210987</v>
      </c>
      <c r="N36" s="290">
        <v>26</v>
      </c>
    </row>
    <row r="37" spans="1:14" s="2" customFormat="1" ht="35.1" customHeight="1">
      <c r="A37" s="189">
        <v>31</v>
      </c>
      <c r="B37" s="149" t="s">
        <v>58</v>
      </c>
      <c r="C37" s="150" t="s">
        <v>78</v>
      </c>
      <c r="D37" s="151" t="s">
        <v>8</v>
      </c>
      <c r="E37" s="230">
        <v>10.705264</v>
      </c>
      <c r="F37" s="152" t="s">
        <v>11</v>
      </c>
      <c r="G37" s="153">
        <v>0.93</v>
      </c>
      <c r="H37" s="154" t="s">
        <v>102</v>
      </c>
      <c r="I37" s="155">
        <f t="shared" si="23"/>
        <v>1.3952771586836101</v>
      </c>
      <c r="J37" s="199">
        <f t="shared" si="2"/>
        <v>227.26400207876148</v>
      </c>
      <c r="K37" s="246">
        <v>1.6654089999999999</v>
      </c>
      <c r="L37" s="156" t="s">
        <v>81</v>
      </c>
      <c r="M37" s="157">
        <f>+(E37/K37)-1</f>
        <v>5.4280089755729675</v>
      </c>
      <c r="N37" s="291">
        <v>25</v>
      </c>
    </row>
    <row r="38" spans="1:14" s="2" customFormat="1" ht="34.5" customHeight="1">
      <c r="A38" s="189">
        <v>32</v>
      </c>
      <c r="B38" s="158" t="s">
        <v>58</v>
      </c>
      <c r="C38" s="159" t="s">
        <v>18</v>
      </c>
      <c r="D38" s="160" t="s">
        <v>8</v>
      </c>
      <c r="E38" s="161">
        <v>10.839159</v>
      </c>
      <c r="F38" s="162" t="s">
        <v>11</v>
      </c>
      <c r="G38" s="163">
        <v>0.93</v>
      </c>
      <c r="H38" s="164" t="s">
        <v>96</v>
      </c>
      <c r="I38" s="165">
        <f t="shared" ref="I38" si="24">(E38*1000)/(8250*0.93)</f>
        <v>1.4127284457478004</v>
      </c>
      <c r="J38" s="200">
        <f t="shared" si="2"/>
        <v>230.10648345599196</v>
      </c>
      <c r="K38" s="251">
        <v>1.7441960000000001</v>
      </c>
      <c r="L38" s="166" t="s">
        <v>81</v>
      </c>
      <c r="M38" s="167">
        <f t="shared" ref="M38" si="25">+(E38/K38)-1</f>
        <v>5.2144156964010921</v>
      </c>
      <c r="N38" s="289">
        <v>24</v>
      </c>
    </row>
    <row r="39" spans="1:14" s="2" customFormat="1" ht="35.1" customHeight="1">
      <c r="A39" s="189">
        <v>33</v>
      </c>
      <c r="B39" s="9" t="s">
        <v>24</v>
      </c>
      <c r="C39" s="10" t="s">
        <v>45</v>
      </c>
      <c r="D39" s="11" t="s">
        <v>3</v>
      </c>
      <c r="E39" s="231">
        <v>11.09322034</v>
      </c>
      <c r="F39" s="12" t="s">
        <v>10</v>
      </c>
      <c r="G39" s="13">
        <v>0.8</v>
      </c>
      <c r="H39" s="14" t="s">
        <v>138</v>
      </c>
      <c r="I39" s="15">
        <f>(E39*1000)/(9562*0.8)</f>
        <v>1.4501699879732273</v>
      </c>
      <c r="J39" s="201">
        <f>+(I39/$I$5)*100</f>
        <v>236.20499562412598</v>
      </c>
      <c r="K39" s="255">
        <v>4.2711864400000001</v>
      </c>
      <c r="L39" s="69" t="s">
        <v>10</v>
      </c>
      <c r="M39" s="16">
        <f>+(E39/K39)-1</f>
        <v>1.597222222872575</v>
      </c>
      <c r="N39" s="278">
        <v>3</v>
      </c>
    </row>
    <row r="40" spans="1:14" s="2" customFormat="1" ht="35.1" customHeight="1">
      <c r="A40" s="189">
        <v>34</v>
      </c>
      <c r="B40" s="168" t="s">
        <v>70</v>
      </c>
      <c r="C40" s="159" t="s">
        <v>19</v>
      </c>
      <c r="D40" s="160" t="s">
        <v>8</v>
      </c>
      <c r="E40" s="161">
        <v>11.221925000000001</v>
      </c>
      <c r="F40" s="162" t="s">
        <v>11</v>
      </c>
      <c r="G40" s="163">
        <v>0.93</v>
      </c>
      <c r="H40" s="164" t="s">
        <v>88</v>
      </c>
      <c r="I40" s="165">
        <f>(E40*1000)/(8250*0.93)</f>
        <v>1.4626164874551972</v>
      </c>
      <c r="J40" s="200">
        <f t="shared" si="2"/>
        <v>238.23229268588855</v>
      </c>
      <c r="K40" s="251">
        <v>1.86131</v>
      </c>
      <c r="L40" s="166" t="s">
        <v>81</v>
      </c>
      <c r="M40" s="167">
        <f>+(E40/K40)-1</f>
        <v>5.0290467466461797</v>
      </c>
      <c r="N40" s="289">
        <v>23</v>
      </c>
    </row>
    <row r="41" spans="1:14" s="8" customFormat="1" ht="34.5">
      <c r="A41" s="189">
        <v>35</v>
      </c>
      <c r="B41" s="49" t="s">
        <v>27</v>
      </c>
      <c r="C41" s="50" t="s">
        <v>28</v>
      </c>
      <c r="D41" s="51" t="s">
        <v>5</v>
      </c>
      <c r="E41" s="234">
        <v>19.918741000000001</v>
      </c>
      <c r="F41" s="52" t="s">
        <v>10</v>
      </c>
      <c r="G41" s="53">
        <v>0.92</v>
      </c>
      <c r="H41" s="54" t="s">
        <v>140</v>
      </c>
      <c r="I41" s="55">
        <f>(E41*1000)/(11000*0.92)</f>
        <v>1.9682550395256919</v>
      </c>
      <c r="J41" s="204">
        <f t="shared" si="2"/>
        <v>320.59115610859891</v>
      </c>
      <c r="K41" s="256">
        <v>7.3866860000000001</v>
      </c>
      <c r="L41" s="72" t="s">
        <v>10</v>
      </c>
      <c r="M41" s="56">
        <f>+(E41/K41)-1</f>
        <v>1.6965734024703365</v>
      </c>
      <c r="N41" s="277">
        <v>5</v>
      </c>
    </row>
    <row r="42" spans="1:14" s="2" customFormat="1" ht="35.1" customHeight="1">
      <c r="A42" s="189">
        <v>36</v>
      </c>
      <c r="B42" s="17" t="s">
        <v>21</v>
      </c>
      <c r="C42" s="18" t="s">
        <v>22</v>
      </c>
      <c r="D42" s="19" t="s">
        <v>23</v>
      </c>
      <c r="E42" s="232">
        <v>16.041</v>
      </c>
      <c r="F42" s="20" t="s">
        <v>40</v>
      </c>
      <c r="G42" s="21">
        <v>0.93</v>
      </c>
      <c r="H42" s="22" t="s">
        <v>122</v>
      </c>
      <c r="I42" s="23">
        <f>(E42*1000)/(8250*0.93)</f>
        <v>2.0907135874877811</v>
      </c>
      <c r="J42" s="202">
        <f>+(I42/$I$5)*100</f>
        <v>340.53731485233936</v>
      </c>
      <c r="K42" s="253">
        <v>3.165</v>
      </c>
      <c r="L42" s="70" t="s">
        <v>81</v>
      </c>
      <c r="M42" s="24">
        <f t="shared" ref="M42" si="26">+(E42/K42)-1</f>
        <v>4.0682464454976301</v>
      </c>
      <c r="N42" s="288">
        <v>22</v>
      </c>
    </row>
    <row r="43" spans="1:14" s="2" customFormat="1" ht="35.1" customHeight="1">
      <c r="A43" s="189">
        <v>37</v>
      </c>
      <c r="B43" s="73" t="s">
        <v>35</v>
      </c>
      <c r="C43" s="74" t="s">
        <v>29</v>
      </c>
      <c r="D43" s="75" t="s">
        <v>5</v>
      </c>
      <c r="E43" s="235">
        <v>21.391061499999999</v>
      </c>
      <c r="F43" s="76" t="s">
        <v>10</v>
      </c>
      <c r="G43" s="77">
        <v>0.92</v>
      </c>
      <c r="H43" s="174" t="s">
        <v>141</v>
      </c>
      <c r="I43" s="78">
        <f>(E43*1000)/(11000*0.92)</f>
        <v>2.1137412549407113</v>
      </c>
      <c r="J43" s="206">
        <f>+(I43/$I$5)*100</f>
        <v>344.2880820969126</v>
      </c>
      <c r="K43" s="257">
        <v>8.1253550000000008</v>
      </c>
      <c r="L43" s="79" t="s">
        <v>10</v>
      </c>
      <c r="M43" s="80">
        <f>+(E43/K43)-1</f>
        <v>1.6326310050453179</v>
      </c>
      <c r="N43" s="276">
        <v>4</v>
      </c>
    </row>
    <row r="44" spans="1:14" s="2" customFormat="1" ht="35.1" customHeight="1">
      <c r="A44" s="189">
        <v>38</v>
      </c>
      <c r="B44" s="25" t="s">
        <v>38</v>
      </c>
      <c r="C44" s="26" t="s">
        <v>22</v>
      </c>
      <c r="D44" s="27" t="s">
        <v>23</v>
      </c>
      <c r="E44" s="233">
        <v>16.535</v>
      </c>
      <c r="F44" s="28" t="s">
        <v>40</v>
      </c>
      <c r="G44" s="29">
        <v>0.93</v>
      </c>
      <c r="H44" s="30" t="s">
        <v>123</v>
      </c>
      <c r="I44" s="31">
        <f>(E44*1000)/(8250*0.93)</f>
        <v>2.1550993809058325</v>
      </c>
      <c r="J44" s="203">
        <f>+(I44/$I$5)*100</f>
        <v>351.02453095713673</v>
      </c>
      <c r="K44" s="254">
        <v>3.3879999999999999</v>
      </c>
      <c r="L44" s="71" t="s">
        <v>81</v>
      </c>
      <c r="M44" s="32">
        <f>+(E44/K44)-1</f>
        <v>3.8804604486422667</v>
      </c>
      <c r="N44" s="287">
        <v>21</v>
      </c>
    </row>
    <row r="45" spans="1:14" s="2" customFormat="1" ht="34.5">
      <c r="A45" s="189">
        <v>39</v>
      </c>
      <c r="B45" s="169" t="s">
        <v>37</v>
      </c>
      <c r="C45" s="170" t="s">
        <v>30</v>
      </c>
      <c r="D45" s="171" t="s">
        <v>6</v>
      </c>
      <c r="E45" s="235">
        <v>22.049341999999999</v>
      </c>
      <c r="F45" s="172" t="s">
        <v>10</v>
      </c>
      <c r="G45" s="173">
        <v>0.92</v>
      </c>
      <c r="H45" s="174" t="s">
        <v>141</v>
      </c>
      <c r="I45" s="175">
        <f>(E45*1000)/(11100*0.92)</f>
        <v>2.159160007833921</v>
      </c>
      <c r="J45" s="205">
        <f>+(I45/$I$5)*100</f>
        <v>351.68592953367249</v>
      </c>
      <c r="K45" s="258">
        <v>9.1397110000000001</v>
      </c>
      <c r="L45" s="176" t="s">
        <v>10</v>
      </c>
      <c r="M45" s="177">
        <f t="shared" ref="M45" si="27">+(E45/K45)-1</f>
        <v>1.4124769371810553</v>
      </c>
      <c r="N45" s="274">
        <v>1</v>
      </c>
    </row>
    <row r="46" spans="1:14" s="2" customFormat="1" ht="34.5">
      <c r="A46" s="189">
        <v>40</v>
      </c>
      <c r="B46" s="81" t="s">
        <v>31</v>
      </c>
      <c r="C46" s="82" t="s">
        <v>28</v>
      </c>
      <c r="D46" s="83" t="s">
        <v>5</v>
      </c>
      <c r="E46" s="236">
        <v>23.700514999999999</v>
      </c>
      <c r="F46" s="84" t="s">
        <v>10</v>
      </c>
      <c r="G46" s="85">
        <v>0.9</v>
      </c>
      <c r="H46" s="86" t="s">
        <v>142</v>
      </c>
      <c r="I46" s="87">
        <f>(E46*1000)/(11000*0.9)</f>
        <v>2.3939914141414143</v>
      </c>
      <c r="J46" s="207">
        <f t="shared" si="2"/>
        <v>389.93548079958435</v>
      </c>
      <c r="K46" s="259">
        <v>9.2796599999999998</v>
      </c>
      <c r="L46" s="88" t="s">
        <v>10</v>
      </c>
      <c r="M46" s="89">
        <f t="shared" ref="M46" si="28">+(E46/K46)-1</f>
        <v>1.5540283803501422</v>
      </c>
      <c r="N46" s="275">
        <v>2</v>
      </c>
    </row>
    <row r="47" spans="1:14" s="2" customFormat="1" ht="34.5">
      <c r="A47" s="189">
        <v>41</v>
      </c>
      <c r="B47" s="295" t="s">
        <v>25</v>
      </c>
      <c r="C47" s="296" t="s">
        <v>26</v>
      </c>
      <c r="D47" s="297" t="s">
        <v>4</v>
      </c>
      <c r="E47" s="298">
        <v>2.90196751</v>
      </c>
      <c r="F47" s="299" t="s">
        <v>12</v>
      </c>
      <c r="G47" s="300">
        <v>0.99</v>
      </c>
      <c r="H47" s="301" t="s">
        <v>121</v>
      </c>
      <c r="I47" s="302">
        <f>(E47*1000)/(860*0.99)</f>
        <v>3.4084654803852477</v>
      </c>
      <c r="J47" s="303">
        <f>+(I47/$I$5)*100</f>
        <v>555.17393171582125</v>
      </c>
      <c r="K47" s="304">
        <v>0.75487599999999999</v>
      </c>
      <c r="L47" s="305" t="s">
        <v>12</v>
      </c>
      <c r="M47" s="306">
        <f>+(E47/K47)-1</f>
        <v>2.8442969573810797</v>
      </c>
      <c r="N47" s="307">
        <v>19</v>
      </c>
    </row>
    <row r="48" spans="1:14" s="2" customFormat="1" ht="35.25" thickBot="1">
      <c r="A48" s="189">
        <v>42</v>
      </c>
      <c r="B48" s="308" t="s">
        <v>36</v>
      </c>
      <c r="C48" s="309" t="s">
        <v>45</v>
      </c>
      <c r="D48" s="310" t="s">
        <v>7</v>
      </c>
      <c r="E48" s="311">
        <v>29.726206000000001</v>
      </c>
      <c r="F48" s="312" t="s">
        <v>10</v>
      </c>
      <c r="G48" s="313">
        <v>0.84</v>
      </c>
      <c r="H48" s="314" t="s">
        <v>139</v>
      </c>
      <c r="I48" s="315">
        <f>(E48*1000)/(10256*0.84)</f>
        <v>3.4505012164772313</v>
      </c>
      <c r="J48" s="316">
        <f>+(I48/$I$5)*100</f>
        <v>562.02075032468019</v>
      </c>
      <c r="K48" s="317">
        <v>7.2209406999999999</v>
      </c>
      <c r="L48" s="318" t="s">
        <v>10</v>
      </c>
      <c r="M48" s="319">
        <f>+(E48/K48)-1</f>
        <v>3.1166666830541905</v>
      </c>
      <c r="N48" s="320">
        <v>20</v>
      </c>
    </row>
    <row r="49" spans="1:17" s="2" customFormat="1" ht="22.5" customHeight="1">
      <c r="A49" s="327"/>
      <c r="B49" s="328"/>
      <c r="C49" s="329"/>
      <c r="D49" s="363" t="s">
        <v>1</v>
      </c>
      <c r="E49" s="364"/>
      <c r="F49" s="364"/>
      <c r="G49" s="364"/>
      <c r="H49" s="364"/>
      <c r="I49" s="364"/>
      <c r="J49" s="364"/>
      <c r="K49" s="364"/>
      <c r="L49" s="365"/>
      <c r="M49" s="366" t="s">
        <v>43</v>
      </c>
      <c r="N49" s="367"/>
      <c r="P49" s="260"/>
      <c r="Q49" s="260"/>
    </row>
    <row r="50" spans="1:17" s="2" customFormat="1" ht="22.5" customHeight="1">
      <c r="A50" s="330"/>
      <c r="B50" s="331"/>
      <c r="C50" s="332"/>
      <c r="D50" s="370" t="s">
        <v>132</v>
      </c>
      <c r="E50" s="371"/>
      <c r="F50" s="371"/>
      <c r="G50" s="371"/>
      <c r="H50" s="372"/>
      <c r="I50" s="370" t="s">
        <v>133</v>
      </c>
      <c r="J50" s="371"/>
      <c r="K50" s="371"/>
      <c r="L50" s="372"/>
      <c r="M50" s="368"/>
      <c r="N50" s="369"/>
      <c r="P50" s="260"/>
      <c r="Q50" s="260"/>
    </row>
    <row r="51" spans="1:17" s="2" customFormat="1" ht="18" customHeight="1">
      <c r="A51" s="410" t="s">
        <v>41</v>
      </c>
      <c r="B51" s="411"/>
      <c r="C51" s="412"/>
      <c r="D51" s="413">
        <v>16.7165</v>
      </c>
      <c r="E51" s="414"/>
      <c r="F51" s="414"/>
      <c r="G51" s="406" t="s">
        <v>14</v>
      </c>
      <c r="H51" s="407"/>
      <c r="I51" s="408">
        <v>8.7088999999999999</v>
      </c>
      <c r="J51" s="409"/>
      <c r="K51" s="406" t="s">
        <v>14</v>
      </c>
      <c r="L51" s="407"/>
      <c r="M51" s="398">
        <f>+(D51/I51)-1</f>
        <v>0.9194731826062994</v>
      </c>
      <c r="N51" s="399"/>
      <c r="P51" s="260"/>
      <c r="Q51" s="260"/>
    </row>
    <row r="52" spans="1:17" s="2" customFormat="1" ht="18" thickBot="1">
      <c r="A52" s="383" t="s">
        <v>16</v>
      </c>
      <c r="B52" s="384"/>
      <c r="C52" s="385"/>
      <c r="D52" s="386">
        <v>17.427499999999998</v>
      </c>
      <c r="E52" s="387"/>
      <c r="F52" s="387"/>
      <c r="G52" s="388" t="s">
        <v>14</v>
      </c>
      <c r="H52" s="389"/>
      <c r="I52" s="390">
        <v>10.359</v>
      </c>
      <c r="J52" s="391"/>
      <c r="K52" s="388" t="s">
        <v>14</v>
      </c>
      <c r="L52" s="389"/>
      <c r="M52" s="415">
        <f>+(D52/I52)-1</f>
        <v>0.68235350902596759</v>
      </c>
      <c r="N52" s="416"/>
      <c r="P52" s="260"/>
      <c r="Q52" s="260"/>
    </row>
    <row r="53" spans="1:17" s="2" customFormat="1" ht="18" customHeight="1" thickBot="1">
      <c r="A53" s="417" t="s">
        <v>46</v>
      </c>
      <c r="B53" s="418"/>
      <c r="C53" s="418"/>
      <c r="D53" s="418"/>
      <c r="E53" s="418"/>
      <c r="F53" s="418"/>
      <c r="G53" s="418"/>
      <c r="H53" s="418"/>
      <c r="I53" s="418"/>
      <c r="J53" s="418"/>
      <c r="K53" s="418"/>
      <c r="L53" s="418"/>
      <c r="M53" s="418"/>
      <c r="N53" s="419"/>
      <c r="P53" s="260"/>
      <c r="Q53" s="260"/>
    </row>
    <row r="54" spans="1:17" s="2" customFormat="1" ht="18" customHeight="1" thickBot="1">
      <c r="A54" s="400" t="s">
        <v>0</v>
      </c>
      <c r="B54" s="401"/>
      <c r="C54" s="401"/>
      <c r="D54" s="401"/>
      <c r="E54" s="401"/>
      <c r="F54" s="401"/>
      <c r="G54" s="401"/>
      <c r="H54" s="401"/>
      <c r="I54" s="401"/>
      <c r="J54" s="401"/>
      <c r="K54" s="401"/>
      <c r="L54" s="401"/>
      <c r="M54" s="401"/>
      <c r="N54" s="402"/>
      <c r="P54" s="260"/>
      <c r="Q54" s="260"/>
    </row>
    <row r="55" spans="1:17" s="2" customFormat="1" ht="17.25">
      <c r="A55" s="403" t="s">
        <v>51</v>
      </c>
      <c r="B55" s="404"/>
      <c r="C55" s="404"/>
      <c r="D55" s="404"/>
      <c r="E55" s="404"/>
      <c r="F55" s="404"/>
      <c r="G55" s="404"/>
      <c r="H55" s="404"/>
      <c r="I55" s="404"/>
      <c r="J55" s="404"/>
      <c r="K55" s="404"/>
      <c r="L55" s="404"/>
      <c r="M55" s="404"/>
      <c r="N55" s="405"/>
      <c r="P55" s="260"/>
      <c r="Q55" s="260"/>
    </row>
    <row r="56" spans="1:17" s="2" customFormat="1" ht="33.950000000000003" customHeight="1">
      <c r="A56" s="373" t="s">
        <v>50</v>
      </c>
      <c r="B56" s="374"/>
      <c r="C56" s="374"/>
      <c r="D56" s="374"/>
      <c r="E56" s="374"/>
      <c r="F56" s="374"/>
      <c r="G56" s="374"/>
      <c r="H56" s="374"/>
      <c r="I56" s="374"/>
      <c r="J56" s="374"/>
      <c r="K56" s="374"/>
      <c r="L56" s="374"/>
      <c r="M56" s="374"/>
      <c r="N56" s="375"/>
      <c r="P56" s="260"/>
      <c r="Q56" s="260"/>
    </row>
    <row r="57" spans="1:17" s="2" customFormat="1" ht="17.25">
      <c r="A57" s="373" t="s">
        <v>134</v>
      </c>
      <c r="B57" s="374"/>
      <c r="C57" s="374"/>
      <c r="D57" s="374"/>
      <c r="E57" s="374"/>
      <c r="F57" s="374"/>
      <c r="G57" s="374"/>
      <c r="H57" s="374"/>
      <c r="I57" s="374"/>
      <c r="J57" s="374"/>
      <c r="K57" s="374"/>
      <c r="L57" s="374"/>
      <c r="M57" s="374"/>
      <c r="N57" s="375"/>
      <c r="P57" s="260"/>
      <c r="Q57" s="260"/>
    </row>
    <row r="58" spans="1:17" s="2" customFormat="1" ht="17.25">
      <c r="A58" s="373" t="s">
        <v>147</v>
      </c>
      <c r="B58" s="374"/>
      <c r="C58" s="374"/>
      <c r="D58" s="374"/>
      <c r="E58" s="374"/>
      <c r="F58" s="374"/>
      <c r="G58" s="374"/>
      <c r="H58" s="374"/>
      <c r="I58" s="374"/>
      <c r="J58" s="374"/>
      <c r="K58" s="374"/>
      <c r="L58" s="374"/>
      <c r="M58" s="374"/>
      <c r="N58" s="375"/>
      <c r="P58" s="260"/>
      <c r="Q58" s="260"/>
    </row>
    <row r="59" spans="1:17" s="2" customFormat="1" ht="35.25" customHeight="1">
      <c r="A59" s="373" t="s">
        <v>135</v>
      </c>
      <c r="B59" s="374"/>
      <c r="C59" s="374"/>
      <c r="D59" s="374"/>
      <c r="E59" s="374"/>
      <c r="F59" s="374"/>
      <c r="G59" s="374"/>
      <c r="H59" s="374"/>
      <c r="I59" s="374"/>
      <c r="J59" s="374"/>
      <c r="K59" s="374"/>
      <c r="L59" s="374"/>
      <c r="M59" s="374"/>
      <c r="N59" s="375"/>
      <c r="P59" s="260"/>
      <c r="Q59" s="260"/>
    </row>
    <row r="60" spans="1:17" s="2" customFormat="1" ht="31.5" customHeight="1">
      <c r="A60" s="376" t="s">
        <v>144</v>
      </c>
      <c r="B60" s="377"/>
      <c r="C60" s="377"/>
      <c r="D60" s="377"/>
      <c r="E60" s="377"/>
      <c r="F60" s="377"/>
      <c r="G60" s="377"/>
      <c r="H60" s="377"/>
      <c r="I60" s="377"/>
      <c r="J60" s="377"/>
      <c r="K60" s="377"/>
      <c r="L60" s="377"/>
      <c r="M60" s="377"/>
      <c r="N60" s="378"/>
      <c r="P60" s="260"/>
      <c r="Q60" s="260"/>
    </row>
    <row r="61" spans="1:17" s="2" customFormat="1" ht="50.25" customHeight="1">
      <c r="A61" s="376" t="s">
        <v>145</v>
      </c>
      <c r="B61" s="379"/>
      <c r="C61" s="379"/>
      <c r="D61" s="379"/>
      <c r="E61" s="379"/>
      <c r="F61" s="379"/>
      <c r="G61" s="379"/>
      <c r="H61" s="379"/>
      <c r="I61" s="379"/>
      <c r="J61" s="379"/>
      <c r="K61" s="379"/>
      <c r="L61" s="379"/>
      <c r="M61" s="379"/>
      <c r="N61" s="380"/>
      <c r="P61" s="260"/>
      <c r="Q61" s="260"/>
    </row>
    <row r="62" spans="1:17" s="2" customFormat="1" ht="49.5" customHeight="1">
      <c r="A62" s="373" t="s">
        <v>146</v>
      </c>
      <c r="B62" s="374"/>
      <c r="C62" s="374"/>
      <c r="D62" s="374"/>
      <c r="E62" s="374"/>
      <c r="F62" s="374"/>
      <c r="G62" s="374"/>
      <c r="H62" s="374"/>
      <c r="I62" s="374"/>
      <c r="J62" s="374"/>
      <c r="K62" s="374"/>
      <c r="L62" s="374"/>
      <c r="M62" s="374"/>
      <c r="N62" s="375"/>
      <c r="P62" s="260"/>
      <c r="Q62" s="260"/>
    </row>
    <row r="63" spans="1:17" ht="80.25" customHeight="1">
      <c r="A63" s="373" t="s">
        <v>136</v>
      </c>
      <c r="B63" s="381"/>
      <c r="C63" s="381"/>
      <c r="D63" s="381"/>
      <c r="E63" s="381"/>
      <c r="F63" s="381"/>
      <c r="G63" s="381"/>
      <c r="H63" s="381"/>
      <c r="I63" s="381"/>
      <c r="J63" s="381"/>
      <c r="K63" s="381"/>
      <c r="L63" s="381"/>
      <c r="M63" s="381"/>
      <c r="N63" s="382"/>
    </row>
    <row r="64" spans="1:17" ht="39" customHeight="1">
      <c r="A64" s="373" t="s">
        <v>137</v>
      </c>
      <c r="B64" s="374"/>
      <c r="C64" s="374"/>
      <c r="D64" s="374"/>
      <c r="E64" s="374"/>
      <c r="F64" s="374"/>
      <c r="G64" s="374"/>
      <c r="H64" s="374"/>
      <c r="I64" s="374"/>
      <c r="J64" s="374"/>
      <c r="K64" s="374"/>
      <c r="L64" s="374"/>
      <c r="M64" s="374"/>
      <c r="N64" s="375"/>
    </row>
    <row r="65" spans="1:14" ht="52.5" customHeight="1">
      <c r="A65" s="376" t="s">
        <v>82</v>
      </c>
      <c r="B65" s="379"/>
      <c r="C65" s="379"/>
      <c r="D65" s="379"/>
      <c r="E65" s="379"/>
      <c r="F65" s="379"/>
      <c r="G65" s="379"/>
      <c r="H65" s="379"/>
      <c r="I65" s="379"/>
      <c r="J65" s="379"/>
      <c r="K65" s="379"/>
      <c r="L65" s="379"/>
      <c r="M65" s="379"/>
      <c r="N65" s="380"/>
    </row>
    <row r="66" spans="1:14" ht="19.5" customHeight="1">
      <c r="A66" s="324" t="s">
        <v>143</v>
      </c>
      <c r="B66" s="325"/>
      <c r="C66" s="325"/>
      <c r="D66" s="325"/>
      <c r="E66" s="325"/>
      <c r="F66" s="325"/>
      <c r="G66" s="325"/>
      <c r="H66" s="325"/>
      <c r="I66" s="325"/>
      <c r="J66" s="325"/>
      <c r="K66" s="325"/>
      <c r="L66" s="325"/>
      <c r="M66" s="325"/>
      <c r="N66" s="326"/>
    </row>
    <row r="67" spans="1:14" ht="64.5" customHeight="1">
      <c r="A67" s="392" t="s">
        <v>89</v>
      </c>
      <c r="B67" s="393"/>
      <c r="C67" s="393"/>
      <c r="D67" s="393"/>
      <c r="E67" s="393"/>
      <c r="F67" s="393"/>
      <c r="G67" s="393"/>
      <c r="H67" s="393"/>
      <c r="I67" s="393"/>
      <c r="J67" s="393"/>
      <c r="K67" s="393"/>
      <c r="L67" s="393"/>
      <c r="M67" s="393"/>
      <c r="N67" s="394"/>
    </row>
    <row r="68" spans="1:14" ht="17.25" customHeight="1">
      <c r="A68" s="420" t="s">
        <v>90</v>
      </c>
      <c r="B68" s="421"/>
      <c r="C68" s="421"/>
      <c r="D68" s="421"/>
      <c r="E68" s="421"/>
      <c r="F68" s="421"/>
      <c r="G68" s="421"/>
      <c r="H68" s="421"/>
      <c r="I68" s="421"/>
      <c r="J68" s="421"/>
      <c r="K68" s="421"/>
      <c r="L68" s="421"/>
      <c r="M68" s="421"/>
      <c r="N68" s="422"/>
    </row>
    <row r="69" spans="1:14" ht="39.75" customHeight="1">
      <c r="A69" s="395" t="s">
        <v>91</v>
      </c>
      <c r="B69" s="396"/>
      <c r="C69" s="396"/>
      <c r="D69" s="396"/>
      <c r="E69" s="396"/>
      <c r="F69" s="396"/>
      <c r="G69" s="396"/>
      <c r="H69" s="396"/>
      <c r="I69" s="396"/>
      <c r="J69" s="396"/>
      <c r="K69" s="396"/>
      <c r="L69" s="396"/>
      <c r="M69" s="396"/>
      <c r="N69" s="397"/>
    </row>
    <row r="70" spans="1:14" ht="15.75" thickBot="1">
      <c r="A70" s="321" t="s">
        <v>125</v>
      </c>
      <c r="B70" s="322"/>
      <c r="C70" s="322"/>
      <c r="D70" s="322"/>
      <c r="E70" s="322"/>
      <c r="F70" s="322"/>
      <c r="G70" s="322"/>
      <c r="H70" s="322"/>
      <c r="I70" s="322"/>
      <c r="J70" s="322"/>
      <c r="K70" s="322"/>
      <c r="L70" s="322"/>
      <c r="M70" s="322"/>
      <c r="N70" s="323"/>
    </row>
  </sheetData>
  <mergeCells count="47">
    <mergeCell ref="A67:N67"/>
    <mergeCell ref="A69:N69"/>
    <mergeCell ref="A57:N57"/>
    <mergeCell ref="M51:N51"/>
    <mergeCell ref="A54:N54"/>
    <mergeCell ref="A65:N65"/>
    <mergeCell ref="A55:N55"/>
    <mergeCell ref="G51:H51"/>
    <mergeCell ref="I51:J51"/>
    <mergeCell ref="K51:L51"/>
    <mergeCell ref="A51:C51"/>
    <mergeCell ref="D51:F51"/>
    <mergeCell ref="K52:L52"/>
    <mergeCell ref="M52:N52"/>
    <mergeCell ref="A53:N53"/>
    <mergeCell ref="A68:N68"/>
    <mergeCell ref="M49:N50"/>
    <mergeCell ref="D50:H50"/>
    <mergeCell ref="I50:L50"/>
    <mergeCell ref="A64:N64"/>
    <mergeCell ref="A58:N58"/>
    <mergeCell ref="A59:N59"/>
    <mergeCell ref="A60:N60"/>
    <mergeCell ref="A61:N61"/>
    <mergeCell ref="A62:N62"/>
    <mergeCell ref="A63:N63"/>
    <mergeCell ref="A52:C52"/>
    <mergeCell ref="D52:F52"/>
    <mergeCell ref="G52:H52"/>
    <mergeCell ref="I52:J52"/>
    <mergeCell ref="A56:N56"/>
    <mergeCell ref="A70:N70"/>
    <mergeCell ref="A66:N66"/>
    <mergeCell ref="A49:C50"/>
    <mergeCell ref="A1:N1"/>
    <mergeCell ref="A2:N2"/>
    <mergeCell ref="C3:C4"/>
    <mergeCell ref="D3:D4"/>
    <mergeCell ref="E3:F4"/>
    <mergeCell ref="G3:G4"/>
    <mergeCell ref="H3:I4"/>
    <mergeCell ref="J3:J4"/>
    <mergeCell ref="K3:L4"/>
    <mergeCell ref="B3:B4"/>
    <mergeCell ref="A3:A4"/>
    <mergeCell ref="M3:N3"/>
    <mergeCell ref="D49:L49"/>
  </mergeCells>
  <printOptions horizontalCentered="1" verticalCentered="1"/>
  <pageMargins left="0" right="0" top="0" bottom="0" header="0" footer="0"/>
  <pageSetup paperSize="9" scale="38" orientation="portrait" r:id="rId1"/>
  <ignoredErrors>
    <ignoredError sqref="I19 I41:I43 I17 I8 I3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2022-07-12T06:50:06Z</dcterms:modified>
</cp:coreProperties>
</file>