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konut!$A$1:$N$43</definedName>
  </definedNames>
  <calcPr calcId="124519"/>
</workbook>
</file>

<file path=xl/calcChain.xml><?xml version="1.0" encoding="utf-8"?>
<calcChain xmlns="http://schemas.openxmlformats.org/spreadsheetml/2006/main">
  <c r="M26" i="11"/>
  <c r="I26"/>
  <c r="M21" l="1"/>
  <c r="I21"/>
  <c r="I19"/>
  <c r="M17"/>
  <c r="I17"/>
  <c r="M14" l="1"/>
  <c r="I14"/>
  <c r="M11"/>
  <c r="I11"/>
  <c r="I9" l="1"/>
  <c r="I18"/>
  <c r="I16"/>
  <c r="I12"/>
  <c r="I13"/>
  <c r="I10"/>
  <c r="I7"/>
  <c r="I8"/>
  <c r="I6"/>
  <c r="I15"/>
  <c r="I5"/>
  <c r="J21" l="1"/>
  <c r="J26"/>
  <c r="J5"/>
  <c r="J17"/>
  <c r="J14"/>
  <c r="J15"/>
  <c r="J6"/>
  <c r="J13"/>
  <c r="J10"/>
  <c r="J8"/>
  <c r="J12"/>
  <c r="J18"/>
  <c r="J16"/>
  <c r="J9"/>
  <c r="J11"/>
  <c r="J7"/>
  <c r="M9"/>
  <c r="M18"/>
  <c r="M7"/>
  <c r="M8"/>
  <c r="M6"/>
  <c r="M15"/>
  <c r="M5"/>
  <c r="M16"/>
  <c r="M12"/>
  <c r="M13"/>
  <c r="M10"/>
  <c r="M32" l="1"/>
  <c r="M31"/>
  <c r="J19" l="1"/>
  <c r="M28"/>
  <c r="I28"/>
  <c r="J28" s="1"/>
  <c r="M25"/>
  <c r="M27"/>
  <c r="M23"/>
  <c r="M22"/>
  <c r="M24"/>
  <c r="M20"/>
  <c r="M19"/>
  <c r="I25"/>
  <c r="J25" s="1"/>
  <c r="I27"/>
  <c r="J27" s="1"/>
  <c r="I23"/>
  <c r="J23" s="1"/>
  <c r="I22"/>
  <c r="J22" s="1"/>
  <c r="I24"/>
  <c r="J24" s="1"/>
  <c r="I20"/>
  <c r="J20" s="1"/>
</calcChain>
</file>

<file path=xl/sharedStrings.xml><?xml version="1.0" encoding="utf-8"?>
<sst xmlns="http://schemas.openxmlformats.org/spreadsheetml/2006/main" count="182" uniqueCount="103">
  <si>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</si>
  <si>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</si>
  <si>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</si>
  <si>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</si>
  <si>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</si>
  <si>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</si>
  <si>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</si>
  <si>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</si>
  <si>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</si>
  <si>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</si>
  <si>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</si>
  <si>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</si>
  <si>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</si>
  <si>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</si>
  <si>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</si>
  <si>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</si>
  <si>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</si>
  <si>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</si>
  <si>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</si>
  <si>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</si>
  <si>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</si>
  <si>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</si>
  <si>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</si>
  <si>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</si>
  <si>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</si>
  <si>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</si>
  <si>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</si>
  <si>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</si>
  <si>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</si>
  <si>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</si>
  <si>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</si>
  <si>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</si>
  <si>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</si>
  <si>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</si>
  <si>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</si>
  <si>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</si>
  <si>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</si>
  <si>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</si>
  <si>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</si>
  <si>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</si>
  <si>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</si>
  <si>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</si>
  <si>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</si>
  <si>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</si>
  <si>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</si>
  <si>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</si>
  <si>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</si>
  <si>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</si>
  <si>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</si>
  <si>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</si>
  <si>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</si>
  <si>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</si>
  <si>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</si>
  <si>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</si>
  <si>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</si>
  <si>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</si>
  <si>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</si>
  <si>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</si>
  <si>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</si>
  <si>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t>4,400000 x 1000
7.000 x 0,65</t>
  </si>
  <si>
    <t>1,810120 x 1000
4750 x 0,65</t>
  </si>
  <si>
    <t>2,759334 x 1000
860 x 0,99</t>
  </si>
  <si>
    <t>2,878090 x 1000
8250 x 1,07</t>
  </si>
  <si>
    <t>2,619731 x 1000
8250 x 1,07</t>
  </si>
  <si>
    <t>2,416269 x 1000
8250 x 1,07</t>
  </si>
  <si>
    <t xml:space="preserve">2,327786 x 1000
8250 x 1,07 </t>
  </si>
  <si>
    <t xml:space="preserve">2,486452 x 1000
8250 x 1,07 </t>
  </si>
  <si>
    <t xml:space="preserve">2,610973 x 1000
8250 x 1,07 </t>
  </si>
  <si>
    <t xml:space="preserve">2,954361 x 1000
8250 x 1,07 </t>
  </si>
  <si>
    <t xml:space="preserve">2,395801 x 1000
8250 x 1,07 </t>
  </si>
  <si>
    <t>2,553666 x 1000
8250 x 1,07</t>
  </si>
  <si>
    <t>2,383943 x 1000
8250 x 1,07</t>
  </si>
  <si>
    <t>2,305962 x 1000
8250 x 1,07</t>
  </si>
  <si>
    <t>2,720748 x 1000
8250 x 1,07</t>
  </si>
  <si>
    <t>2,557954 x 1000
8250 x 1,07</t>
  </si>
  <si>
    <t>2,473361 x 1000
8250 x 1,07</t>
  </si>
  <si>
    <t>23,354167 x 1000
11.000 x 0,90</t>
  </si>
  <si>
    <t>23,991704 x 1000
11.100 x 1,06</t>
  </si>
  <si>
    <t>2,074469 x 1000
860 x 0,99</t>
  </si>
  <si>
    <r>
      <t xml:space="preserve">Elektrik 
</t>
    </r>
    <r>
      <rPr>
        <sz val="14"/>
        <rFont val="Arial"/>
        <family val="2"/>
        <charset val="162"/>
      </rPr>
      <t>Ticarethane(30 kWh/gün üstü)</t>
    </r>
  </si>
  <si>
    <r>
      <t xml:space="preserve">Elektrik 
</t>
    </r>
    <r>
      <rPr>
        <sz val="14"/>
        <rFont val="Arial"/>
        <family val="2"/>
        <charset val="162"/>
      </rPr>
      <t>Mesken(7 kWh/gün üstü)</t>
    </r>
  </si>
  <si>
    <r>
      <t xml:space="preserve">Elektrik 
</t>
    </r>
    <r>
      <rPr>
        <sz val="14"/>
        <rFont val="Arial"/>
        <family val="2"/>
        <charset val="162"/>
      </rPr>
      <t>Mesken(7 kWh/gün ve altı)</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</si>
  <si>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</si>
  <si>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</si>
  <si>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</si>
  <si>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1,274735 x 1000
860 x 0,99</t>
  </si>
  <si>
    <t>1,903206 x 1000
860 x 0,99</t>
  </si>
  <si>
    <t xml:space="preserve">29 Mart 2021
Tarihindeki 
Birim Fiyatları </t>
  </si>
  <si>
    <r>
      <t xml:space="preserve">29 Mart </t>
    </r>
    <r>
      <rPr>
        <b/>
        <sz val="12"/>
        <rFont val="Arial"/>
        <family val="2"/>
        <charset val="162"/>
      </rPr>
      <t>2021</t>
    </r>
    <r>
      <rPr>
        <sz val="12"/>
        <rFont val="Arial"/>
        <family val="2"/>
        <charset val="162"/>
      </rPr>
      <t xml:space="preserve"> tarihinde</t>
    </r>
  </si>
  <si>
    <r>
      <t xml:space="preserve">29 Mart </t>
    </r>
    <r>
      <rPr>
        <b/>
        <sz val="12"/>
        <rFont val="Arial"/>
        <family val="2"/>
        <charset val="162"/>
      </rPr>
      <t>2022</t>
    </r>
    <r>
      <rPr>
        <sz val="12"/>
        <rFont val="Arial"/>
        <family val="2"/>
        <charset val="162"/>
      </rPr>
      <t xml:space="preserve"> tarihinde</t>
    </r>
  </si>
  <si>
    <r>
      <t xml:space="preserve">(  30 Mart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</si>
  <si>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Mart 2022
</t>
    </r>
    <r>
      <rPr>
        <sz val="12"/>
        <rFont val="Arial"/>
        <family val="2"/>
        <charset val="162"/>
      </rPr>
      <t>Tarihindeki
Birim Fiyat</t>
    </r>
  </si>
  <si>
    <r>
      <t>30 Mart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</si>
  <si>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Mart  2022
29 Mart 2021</t>
  </si>
  <si>
    <t>26,130178 x 1000
10.256 x 0,84</t>
  </si>
  <si>
    <t>18,310000 x 1000
9.875 x 0,80</t>
  </si>
  <si>
    <r>
      <rPr>
        <b/>
        <sz val="11"/>
        <rFont val="Arial"/>
        <family val="2"/>
        <charset val="162"/>
      </rPr>
      <t>4. Doğalgaz</t>
    </r>
    <r>
      <rPr>
        <sz val="11"/>
        <rFont val="Arial"/>
        <family val="2"/>
      </rPr>
      <t xml:space="preserve"> birim fiyatları 01 Mart 2022 tarihinde yayınlanan, 30 Mart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</si>
  <si>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rPr>
        <b/>
        <sz val="11"/>
        <rFont val="Arial"/>
        <family val="2"/>
        <charset val="162"/>
      </rPr>
      <t>5</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02 Mart 2022 tarihinde yayınlanan, 30 Mart t 2022 tarihinde geçerli olan </t>
    </r>
    <r>
      <rPr>
        <b/>
        <sz val="11"/>
        <rFont val="Arial"/>
        <family val="2"/>
        <charset val="162"/>
      </rPr>
      <t xml:space="preserve">AYGAZ </t>
    </r>
    <r>
      <rPr>
        <sz val="11"/>
        <rFont val="Arial"/>
        <family val="2"/>
        <charset val="162"/>
      </rPr>
      <t xml:space="preserve">ve </t>
    </r>
    <r>
      <rPr>
        <b/>
        <sz val="11"/>
        <rFont val="Arial"/>
        <family val="2"/>
        <charset val="162"/>
      </rPr>
      <t>İPRAGAZ</t>
    </r>
    <r>
      <rPr>
        <sz val="11"/>
        <rFont val="Arial"/>
        <family val="2"/>
        <charset val="162"/>
      </rPr>
      <t xml:space="preserve">  fiyat sirkülerlerinden alınmış olan fiyatların ortalamasıdır.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</si>
  <si>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Mart 2022 tarihinde yayınlanan, 30 Mart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</si>
  <si>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30 Mart 2022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</si>
  <si>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30 Mart 2022 tarihinde geçerli olan, TKİ - ELİ'nin 01 Ocak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</si>
  <si>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30 Mart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110 TL/25 kg.torba veya 4.400 TL/ton'dur.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</si>
  <si>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29 Mart 2022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</si>
</sst>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3.5"/>
      <name val="Arial"/>
      <family val="2"/>
      <charset val="162"/>
    </font>
    <font>
      <b/>
      <sz val="11"/>
      <name val="Arial"/>
      <family val="2"/>
    </font>
    <font>
      <sz val="20"/>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ED6F9"/>
        <bgColor indexed="64"/>
      </patternFill>
    </fill>
    <fill>
      <patternFill patternType="solid">
        <fgColor rgb="FFFE44EC"/>
        <bgColor indexed="64"/>
      </patternFill>
    </fill>
    <fill>
      <patternFill patternType="solid">
        <fgColor rgb="FFFDB1F4"/>
        <bgColor indexed="64"/>
      </patternFill>
    </fill>
    <fill>
      <patternFill patternType="solid">
        <fgColor rgb="FFFC92EF"/>
        <bgColor indexed="64"/>
      </patternFill>
    </fill>
  </fills>
  <borders count="78">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03">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6" fillId="0"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3" fillId="0" borderId="0" xfId="0" applyFont="1" applyFill="1"/>
    <xf numFmtId="0" fontId="23" fillId="8" borderId="67"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7"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6"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0" fontId="23" fillId="13" borderId="66"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6" xfId="0" applyFont="1" applyFill="1" applyBorder="1" applyAlignment="1">
      <alignment horizontal="center" vertical="center" wrapText="1"/>
    </xf>
    <xf numFmtId="0" fontId="23" fillId="13" borderId="60"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4" fontId="27" fillId="13" borderId="12" xfId="0" applyNumberFormat="1" applyFont="1" applyFill="1" applyBorder="1" applyAlignment="1">
      <alignment horizontal="right" vertical="center" wrapText="1"/>
    </xf>
    <xf numFmtId="166" fontId="24" fillId="13" borderId="5" xfId="0" applyNumberFormat="1" applyFont="1" applyFill="1" applyBorder="1" applyAlignment="1">
      <alignment vertical="center" wrapText="1"/>
    </xf>
    <xf numFmtId="3" fontId="29" fillId="13" borderId="60" xfId="0" applyNumberFormat="1" applyFont="1" applyFill="1" applyBorder="1" applyAlignment="1">
      <alignment horizontal="center" vertical="center"/>
    </xf>
    <xf numFmtId="3" fontId="29" fillId="10" borderId="60" xfId="0" applyNumberFormat="1" applyFont="1" applyFill="1" applyBorder="1" applyAlignment="1">
      <alignment horizontal="center" vertical="center"/>
    </xf>
    <xf numFmtId="1" fontId="29" fillId="9" borderId="60" xfId="0" applyNumberFormat="1" applyFont="1" applyFill="1" applyBorder="1" applyAlignment="1">
      <alignment horizontal="center" vertical="center"/>
    </xf>
    <xf numFmtId="1" fontId="29" fillId="8" borderId="59" xfId="0" applyNumberFormat="1" applyFont="1" applyFill="1" applyBorder="1" applyAlignment="1">
      <alignment horizontal="center" vertical="center"/>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164" fontId="4" fillId="8" borderId="9" xfId="0" applyNumberFormat="1" applyFont="1" applyFill="1" applyBorder="1" applyAlignment="1">
      <alignment horizontal="right" vertical="center" wrapText="1"/>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1" borderId="66" xfId="0"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23" fillId="6" borderId="66" xfId="0" applyFont="1" applyFill="1" applyBorder="1" applyAlignment="1">
      <alignment horizontal="center" vertical="center"/>
    </xf>
    <xf numFmtId="164" fontId="4" fillId="6" borderId="12" xfId="0" applyNumberFormat="1" applyFont="1" applyFill="1" applyBorder="1" applyAlignment="1">
      <alignment horizontal="right" vertical="center" wrapText="1"/>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23" fillId="7" borderId="76" xfId="0" applyFont="1" applyFill="1" applyBorder="1" applyAlignment="1">
      <alignment horizontal="center" vertical="center"/>
    </xf>
    <xf numFmtId="0" fontId="4"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0" fontId="8" fillId="7" borderId="64" xfId="0" applyFont="1" applyFill="1" applyBorder="1" applyAlignment="1">
      <alignment horizontal="center" vertical="center" wrapText="1"/>
    </xf>
    <xf numFmtId="164" fontId="4" fillId="7" borderId="65" xfId="0" applyNumberFormat="1" applyFont="1" applyFill="1" applyBorder="1" applyAlignment="1">
      <alignment horizontal="right" vertical="center" wrapText="1"/>
    </xf>
    <xf numFmtId="0" fontId="8" fillId="7" borderId="64" xfId="0" applyFont="1" applyFill="1" applyBorder="1" applyAlignment="1">
      <alignment vertical="center" wrapText="1"/>
    </xf>
    <xf numFmtId="9" fontId="8" fillId="7" borderId="65" xfId="0" applyNumberFormat="1" applyFont="1" applyFill="1" applyBorder="1" applyAlignment="1">
      <alignment horizontal="center" vertical="center"/>
    </xf>
    <xf numFmtId="0" fontId="6" fillId="7" borderId="61" xfId="0" applyFont="1" applyFill="1" applyBorder="1" applyAlignment="1">
      <alignment horizontal="center" vertical="center" wrapText="1"/>
    </xf>
    <xf numFmtId="167" fontId="10" fillId="7" borderId="65" xfId="0" applyNumberFormat="1" applyFont="1" applyFill="1" applyBorder="1" applyAlignment="1">
      <alignment horizontal="center" vertical="center"/>
    </xf>
    <xf numFmtId="1" fontId="29" fillId="7" borderId="77" xfId="0" applyNumberFormat="1" applyFont="1" applyFill="1" applyBorder="1" applyAlignment="1">
      <alignment horizontal="center" vertical="center"/>
    </xf>
    <xf numFmtId="0" fontId="6" fillId="7" borderId="64" xfId="0" applyFont="1" applyFill="1" applyBorder="1" applyAlignment="1">
      <alignment vertical="center" wrapText="1"/>
    </xf>
    <xf numFmtId="168" fontId="10" fillId="7" borderId="62"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7"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6" xfId="0" applyFont="1" applyFill="1" applyBorder="1" applyAlignment="1">
      <alignment horizontal="center" vertical="center" wrapText="1"/>
    </xf>
    <xf numFmtId="0" fontId="23" fillId="14" borderId="60" xfId="0" applyFont="1" applyFill="1" applyBorder="1" applyAlignment="1">
      <alignment horizontal="center" vertical="center" wrapText="1"/>
    </xf>
    <xf numFmtId="164" fontId="27" fillId="14" borderId="12" xfId="0" applyNumberFormat="1" applyFont="1" applyFill="1" applyBorder="1" applyAlignment="1">
      <alignment horizontal="right"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3" fontId="29" fillId="14" borderId="60"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6"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6"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6" xfId="0" applyFont="1" applyFill="1" applyBorder="1" applyAlignment="1">
      <alignment horizontal="center" vertical="center" wrapText="1"/>
    </xf>
    <xf numFmtId="0" fontId="23" fillId="15" borderId="60" xfId="0" applyFont="1" applyFill="1" applyBorder="1" applyAlignment="1">
      <alignment horizontal="center" vertical="center" wrapText="1"/>
    </xf>
    <xf numFmtId="164" fontId="27" fillId="15" borderId="12" xfId="0" applyNumberFormat="1" applyFont="1" applyFill="1" applyBorder="1" applyAlignment="1">
      <alignment horizontal="right"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3" fontId="29" fillId="15" borderId="60"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164" fontId="4" fillId="9" borderId="12" xfId="0" applyNumberFormat="1" applyFont="1" applyFill="1" applyBorder="1" applyAlignment="1">
      <alignment horizontal="right" vertical="center" wrapText="1"/>
    </xf>
    <xf numFmtId="164" fontId="4" fillId="11" borderId="12" xfId="0" applyNumberFormat="1" applyFont="1" applyFill="1" applyBorder="1" applyAlignment="1">
      <alignment horizontal="right" vertical="center" wrapText="1"/>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1" borderId="5" xfId="0" applyFont="1" applyFill="1" applyBorder="1" applyAlignment="1">
      <alignment vertical="center" wrapText="1"/>
    </xf>
    <xf numFmtId="9" fontId="8" fillId="11" borderId="12" xfId="0" applyNumberFormat="1" applyFont="1" applyFill="1" applyBorder="1" applyAlignment="1">
      <alignment horizontal="center" vertical="center"/>
    </xf>
    <xf numFmtId="0" fontId="6" fillId="11" borderId="8"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1" fontId="29" fillId="11" borderId="59" xfId="0" applyNumberFormat="1" applyFont="1" applyFill="1" applyBorder="1" applyAlignment="1">
      <alignment horizontal="center" vertical="center"/>
    </xf>
    <xf numFmtId="0" fontId="4" fillId="6" borderId="62" xfId="0" applyFont="1" applyFill="1" applyBorder="1" applyAlignment="1">
      <alignment horizontal="center" vertical="center" wrapText="1"/>
    </xf>
    <xf numFmtId="0" fontId="5" fillId="6" borderId="63" xfId="0" applyFont="1" applyFill="1" applyBorder="1" applyAlignment="1">
      <alignment horizontal="center" vertical="center" wrapText="1"/>
    </xf>
    <xf numFmtId="0" fontId="8" fillId="6" borderId="64" xfId="0" applyFont="1" applyFill="1" applyBorder="1" applyAlignment="1">
      <alignment horizontal="center" vertical="center" wrapText="1"/>
    </xf>
    <xf numFmtId="164" fontId="4" fillId="6" borderId="65" xfId="0" applyNumberFormat="1" applyFont="1" applyFill="1" applyBorder="1" applyAlignment="1">
      <alignment horizontal="right" vertical="center" wrapText="1"/>
    </xf>
    <xf numFmtId="0" fontId="8" fillId="6" borderId="64" xfId="0" applyFont="1" applyFill="1" applyBorder="1" applyAlignment="1">
      <alignment vertical="center" wrapText="1"/>
    </xf>
    <xf numFmtId="9" fontId="8" fillId="6" borderId="65" xfId="0" applyNumberFormat="1" applyFont="1" applyFill="1" applyBorder="1" applyAlignment="1">
      <alignment horizontal="center" vertical="center"/>
    </xf>
    <xf numFmtId="0" fontId="6" fillId="6" borderId="61"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1" fontId="29" fillId="6" borderId="60" xfId="0" applyNumberFormat="1" applyFont="1" applyFill="1" applyBorder="1" applyAlignment="1">
      <alignment horizontal="center" vertical="center"/>
    </xf>
    <xf numFmtId="0" fontId="23" fillId="17" borderId="66"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6" xfId="0" applyFont="1" applyFill="1" applyBorder="1" applyAlignment="1">
      <alignment horizontal="center" vertical="center" wrapText="1"/>
    </xf>
    <xf numFmtId="0" fontId="23" fillId="17" borderId="60" xfId="0" applyFont="1" applyFill="1" applyBorder="1" applyAlignment="1">
      <alignment horizontal="center" vertical="center" wrapText="1"/>
    </xf>
    <xf numFmtId="164" fontId="27" fillId="17" borderId="12" xfId="0" applyNumberFormat="1" applyFont="1" applyFill="1" applyBorder="1" applyAlignment="1">
      <alignment horizontal="right"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3" fontId="29" fillId="17" borderId="60"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3" fillId="17" borderId="11" xfId="0" applyFont="1" applyFill="1" applyBorder="1" applyAlignment="1">
      <alignment horizontal="center" vertical="center" wrapText="1"/>
    </xf>
    <xf numFmtId="0" fontId="23" fillId="18" borderId="66"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6" xfId="0" applyFont="1" applyFill="1" applyBorder="1" applyAlignment="1">
      <alignment horizontal="center" vertical="center" wrapText="1"/>
    </xf>
    <xf numFmtId="0" fontId="23" fillId="18" borderId="60" xfId="0" applyFont="1" applyFill="1" applyBorder="1" applyAlignment="1">
      <alignment horizontal="center" vertical="center" wrapText="1"/>
    </xf>
    <xf numFmtId="164" fontId="27" fillId="18" borderId="12" xfId="0" applyNumberFormat="1" applyFont="1" applyFill="1" applyBorder="1" applyAlignment="1">
      <alignment horizontal="right"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3" fontId="29" fillId="18" borderId="60"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3" fillId="18" borderId="11" xfId="0" applyFont="1" applyFill="1" applyBorder="1" applyAlignment="1">
      <alignment horizontal="center" vertical="center" wrapText="1"/>
    </xf>
    <xf numFmtId="0" fontId="23" fillId="19" borderId="66"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164" fontId="4" fillId="19" borderId="12" xfId="0" applyNumberFormat="1" applyFont="1" applyFill="1" applyBorder="1" applyAlignment="1">
      <alignment horizontal="right"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1" fontId="29" fillId="19" borderId="60"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23" fillId="20" borderId="14" xfId="0" applyFont="1" applyFill="1" applyBorder="1" applyAlignment="1">
      <alignment horizontal="center" vertical="center"/>
    </xf>
    <xf numFmtId="0" fontId="4" fillId="20" borderId="15" xfId="0" applyFont="1" applyFill="1" applyBorder="1" applyAlignment="1">
      <alignment horizontal="center" vertical="center" wrapText="1"/>
    </xf>
    <xf numFmtId="0" fontId="8" fillId="20" borderId="18" xfId="0" applyFont="1" applyFill="1" applyBorder="1" applyAlignment="1">
      <alignment horizontal="center" vertical="center" wrapText="1"/>
    </xf>
    <xf numFmtId="0" fontId="8" fillId="20" borderId="1" xfId="0" applyFont="1" applyFill="1" applyBorder="1" applyAlignment="1">
      <alignment horizontal="center" vertical="center" wrapText="1"/>
    </xf>
    <xf numFmtId="164" fontId="4" fillId="20" borderId="16" xfId="0" applyNumberFormat="1" applyFont="1" applyFill="1" applyBorder="1" applyAlignment="1">
      <alignment horizontal="right" vertical="center" wrapText="1"/>
    </xf>
    <xf numFmtId="0" fontId="8" fillId="20" borderId="1" xfId="0" applyFont="1" applyFill="1" applyBorder="1" applyAlignment="1">
      <alignment vertical="center" wrapText="1"/>
    </xf>
    <xf numFmtId="9" fontId="8" fillId="20" borderId="16" xfId="0" applyNumberFormat="1" applyFont="1" applyFill="1" applyBorder="1" applyAlignment="1">
      <alignment horizontal="center" vertical="center"/>
    </xf>
    <xf numFmtId="0" fontId="6" fillId="20" borderId="17" xfId="0" applyFont="1" applyFill="1" applyBorder="1" applyAlignment="1">
      <alignment horizontal="center" vertical="center" wrapText="1"/>
    </xf>
    <xf numFmtId="167" fontId="10" fillId="20" borderId="16" xfId="0" applyNumberFormat="1" applyFont="1" applyFill="1" applyBorder="1" applyAlignment="1">
      <alignment horizontal="center" vertical="center"/>
    </xf>
    <xf numFmtId="1" fontId="29" fillId="20" borderId="29" xfId="0" applyNumberFormat="1" applyFont="1" applyFill="1" applyBorder="1" applyAlignment="1">
      <alignment horizontal="center" vertical="center"/>
    </xf>
    <xf numFmtId="0" fontId="6" fillId="20" borderId="1" xfId="0" applyFont="1" applyFill="1" applyBorder="1" applyAlignment="1">
      <alignment vertical="center" wrapText="1"/>
    </xf>
    <xf numFmtId="168" fontId="10" fillId="20" borderId="15" xfId="0" applyNumberFormat="1" applyFont="1" applyFill="1" applyBorder="1" applyAlignment="1">
      <alignment horizontal="right" vertical="center"/>
    </xf>
    <xf numFmtId="0" fontId="23" fillId="21" borderId="66" xfId="0" applyFont="1" applyFill="1" applyBorder="1" applyAlignment="1">
      <alignment horizontal="center" vertical="center"/>
    </xf>
    <xf numFmtId="0" fontId="4" fillId="21" borderId="10"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8" fillId="21" borderId="5" xfId="0" applyFont="1" applyFill="1" applyBorder="1" applyAlignment="1">
      <alignment horizontal="center" vertical="center" wrapText="1"/>
    </xf>
    <xf numFmtId="164" fontId="4" fillId="21" borderId="12" xfId="0" applyNumberFormat="1" applyFont="1" applyFill="1" applyBorder="1" applyAlignment="1">
      <alignment horizontal="right" vertical="center" wrapText="1"/>
    </xf>
    <xf numFmtId="0" fontId="8" fillId="21" borderId="5" xfId="0" applyFont="1" applyFill="1" applyBorder="1" applyAlignment="1">
      <alignment vertical="center" wrapText="1"/>
    </xf>
    <xf numFmtId="9" fontId="8" fillId="21" borderId="12" xfId="0" applyNumberFormat="1" applyFont="1" applyFill="1" applyBorder="1" applyAlignment="1">
      <alignment horizontal="center" vertical="center"/>
    </xf>
    <xf numFmtId="0" fontId="6" fillId="21" borderId="8" xfId="0" applyFont="1" applyFill="1" applyBorder="1" applyAlignment="1">
      <alignment horizontal="center" vertical="center" wrapText="1"/>
    </xf>
    <xf numFmtId="167" fontId="10" fillId="21" borderId="12" xfId="0" applyNumberFormat="1" applyFont="1" applyFill="1" applyBorder="1" applyAlignment="1">
      <alignment horizontal="center" vertical="center"/>
    </xf>
    <xf numFmtId="1" fontId="29" fillId="21" borderId="60" xfId="0" applyNumberFormat="1" applyFont="1" applyFill="1" applyBorder="1" applyAlignment="1">
      <alignment horizontal="center" vertical="center"/>
    </xf>
    <xf numFmtId="0" fontId="6" fillId="21" borderId="5" xfId="0" applyFont="1" applyFill="1" applyBorder="1" applyAlignment="1">
      <alignment vertical="center" wrapText="1"/>
    </xf>
    <xf numFmtId="168" fontId="10" fillId="21" borderId="10" xfId="0" applyNumberFormat="1" applyFont="1" applyFill="1" applyBorder="1" applyAlignment="1">
      <alignment horizontal="right" vertical="center"/>
    </xf>
    <xf numFmtId="0" fontId="23" fillId="22" borderId="76" xfId="0" applyFont="1" applyFill="1" applyBorder="1" applyAlignment="1">
      <alignment horizontal="center" vertical="center"/>
    </xf>
    <xf numFmtId="0" fontId="4" fillId="22" borderId="62" xfId="0" applyFont="1" applyFill="1" applyBorder="1" applyAlignment="1">
      <alignment horizontal="center" vertical="center" wrapText="1"/>
    </xf>
    <xf numFmtId="0" fontId="8" fillId="22" borderId="63" xfId="0" applyFont="1" applyFill="1" applyBorder="1" applyAlignment="1">
      <alignment horizontal="center" vertical="center" wrapText="1"/>
    </xf>
    <xf numFmtId="0" fontId="8" fillId="22" borderId="64" xfId="0" applyFont="1" applyFill="1" applyBorder="1" applyAlignment="1">
      <alignment horizontal="center" vertical="center" wrapText="1"/>
    </xf>
    <xf numFmtId="164" fontId="4" fillId="22" borderId="65" xfId="0" applyNumberFormat="1" applyFont="1" applyFill="1" applyBorder="1" applyAlignment="1">
      <alignment horizontal="right" vertical="center" wrapText="1"/>
    </xf>
    <xf numFmtId="0" fontId="8" fillId="22" borderId="64" xfId="0" applyFont="1" applyFill="1" applyBorder="1" applyAlignment="1">
      <alignment vertical="center" wrapText="1"/>
    </xf>
    <xf numFmtId="9" fontId="8" fillId="22" borderId="65" xfId="0" applyNumberFormat="1" applyFont="1" applyFill="1" applyBorder="1" applyAlignment="1">
      <alignment horizontal="center" vertical="center"/>
    </xf>
    <xf numFmtId="0" fontId="6" fillId="22" borderId="61" xfId="0" applyFont="1" applyFill="1" applyBorder="1" applyAlignment="1">
      <alignment horizontal="center" vertical="center" wrapText="1"/>
    </xf>
    <xf numFmtId="167" fontId="10" fillId="22" borderId="65" xfId="0" applyNumberFormat="1" applyFont="1" applyFill="1" applyBorder="1" applyAlignment="1">
      <alignment horizontal="center" vertical="center"/>
    </xf>
    <xf numFmtId="1" fontId="29" fillId="22" borderId="77" xfId="0" applyNumberFormat="1" applyFont="1" applyFill="1" applyBorder="1" applyAlignment="1">
      <alignment horizontal="center" vertical="center"/>
    </xf>
    <xf numFmtId="0" fontId="6" fillId="22" borderId="64" xfId="0" applyFont="1" applyFill="1" applyBorder="1" applyAlignment="1">
      <alignment vertical="center" wrapText="1"/>
    </xf>
    <xf numFmtId="168" fontId="10" fillId="22" borderId="62" xfId="0" applyNumberFormat="1" applyFont="1" applyFill="1" applyBorder="1" applyAlignment="1">
      <alignment horizontal="right" vertical="center"/>
    </xf>
    <xf numFmtId="0" fontId="11" fillId="6" borderId="66" xfId="0" applyFont="1" applyFill="1" applyBorder="1" applyAlignment="1">
      <alignment horizontal="center" vertical="center"/>
    </xf>
    <xf numFmtId="0" fontId="11" fillId="13" borderId="66" xfId="0" applyFont="1" applyFill="1" applyBorder="1" applyAlignment="1">
      <alignment horizontal="center" vertical="center"/>
    </xf>
    <xf numFmtId="0" fontId="11" fillId="14" borderId="66" xfId="0" applyFont="1" applyFill="1" applyBorder="1" applyAlignment="1">
      <alignment horizontal="center" vertical="center"/>
    </xf>
    <xf numFmtId="0" fontId="11" fillId="15" borderId="66" xfId="0" applyFont="1" applyFill="1" applyBorder="1" applyAlignment="1">
      <alignment horizontal="center" vertical="center"/>
    </xf>
    <xf numFmtId="0" fontId="11" fillId="18" borderId="66" xfId="0" applyFont="1" applyFill="1" applyBorder="1" applyAlignment="1">
      <alignment horizontal="center" vertical="center"/>
    </xf>
    <xf numFmtId="0" fontId="11" fillId="17" borderId="66" xfId="0" applyFont="1" applyFill="1" applyBorder="1" applyAlignment="1">
      <alignment horizontal="center" vertical="center"/>
    </xf>
    <xf numFmtId="0" fontId="11" fillId="10" borderId="3" xfId="0" applyFont="1" applyFill="1" applyBorder="1" applyAlignment="1">
      <alignment horizontal="center" vertical="center"/>
    </xf>
    <xf numFmtId="0" fontId="11" fillId="9" borderId="2" xfId="0" applyFont="1" applyFill="1" applyBorder="1" applyAlignment="1">
      <alignment horizontal="center" vertical="center"/>
    </xf>
    <xf numFmtId="0" fontId="11" fillId="19" borderId="3" xfId="0" applyFont="1" applyFill="1" applyBorder="1" applyAlignment="1">
      <alignment horizontal="center" vertical="center"/>
    </xf>
    <xf numFmtId="0" fontId="11" fillId="8" borderId="2" xfId="0" applyFont="1" applyFill="1" applyBorder="1" applyAlignment="1">
      <alignment horizontal="center" vertical="center"/>
    </xf>
    <xf numFmtId="0" fontId="11" fillId="21" borderId="3" xfId="0" applyFont="1" applyFill="1" applyBorder="1" applyAlignment="1">
      <alignment horizontal="center" vertical="center"/>
    </xf>
    <xf numFmtId="0" fontId="11" fillId="11" borderId="3" xfId="0" applyFont="1" applyFill="1" applyBorder="1" applyAlignment="1">
      <alignment horizontal="center" vertical="center"/>
    </xf>
    <xf numFmtId="0" fontId="11" fillId="7" borderId="76" xfId="0" applyFont="1" applyFill="1" applyBorder="1" applyAlignment="1">
      <alignment horizontal="center" vertical="center"/>
    </xf>
    <xf numFmtId="0" fontId="11" fillId="22" borderId="63" xfId="0" applyFont="1" applyFill="1" applyBorder="1" applyAlignment="1">
      <alignment horizontal="center" vertical="center"/>
    </xf>
    <xf numFmtId="0" fontId="11" fillId="20" borderId="18" xfId="0" applyFont="1" applyFill="1" applyBorder="1" applyAlignment="1">
      <alignment horizontal="center" vertical="center"/>
    </xf>
    <xf numFmtId="0" fontId="6" fillId="0" borderId="74"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5"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3"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7" fillId="3" borderId="40" xfId="0" applyNumberFormat="1" applyFont="1" applyFill="1" applyBorder="1" applyAlignment="1">
      <alignment horizontal="right" vertical="center" wrapText="1"/>
    </xf>
    <xf numFmtId="165" fontId="27" fillId="3" borderId="42" xfId="0" applyNumberFormat="1" applyFont="1" applyFill="1" applyBorder="1" applyAlignment="1">
      <alignment horizontal="right"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165" fontId="27" fillId="4" borderId="35" xfId="0" applyNumberFormat="1" applyFont="1" applyFill="1" applyBorder="1" applyAlignment="1">
      <alignment horizontal="right" vertical="center" wrapText="1"/>
    </xf>
    <xf numFmtId="165" fontId="27"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27" fillId="3" borderId="40" xfId="0" applyNumberFormat="1" applyFont="1" applyFill="1" applyBorder="1" applyAlignment="1">
      <alignment horizontal="right" vertical="center"/>
    </xf>
    <xf numFmtId="166" fontId="27"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0" fontId="6" fillId="16" borderId="74"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70"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166" fontId="27" fillId="4" borderId="35" xfId="0" applyNumberFormat="1" applyFont="1" applyFill="1" applyBorder="1" applyAlignment="1">
      <alignment horizontal="right" vertical="center"/>
    </xf>
    <xf numFmtId="166" fontId="27"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C92EF"/>
      <color rgb="FFFDB1F4"/>
      <color rgb="FFFE44EC"/>
      <color rgb="FFFE94F1"/>
      <color rgb="FFFEB4F5"/>
      <color rgb="FFFED6F9"/>
      <color rgb="FFFFFA2F"/>
      <color rgb="FFFFFB61"/>
      <color rgb="FFF8F200"/>
      <color rgb="FFFE7E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29</xdr:row>
      <xdr:rowOff>266700</xdr:rowOff>
    </xdr:from>
    <xdr:to>
      <xdr:col>7</xdr:col>
      <xdr:colOff>974725</xdr:colOff>
      <xdr:row>29</xdr:row>
      <xdr:rowOff>266700</xdr:rowOff>
    </xdr:to>
    <xdr:sp macro="" textlink="">
      <xdr:nvSpPr>
        <xdr:cNvPr id="14" name="Line 49"/>
        <xdr:cNvSpPr>
          <a:spLocks noChangeShapeType="1"/>
        </xdr:cNvSpPr>
      </xdr:nvSpPr>
      <xdr:spPr bwMode="auto">
        <a:xfrm>
          <a:off x="7759700" y="7874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25</xdr:row>
      <xdr:rowOff>254000</xdr:rowOff>
    </xdr:from>
    <xdr:to>
      <xdr:col>7</xdr:col>
      <xdr:colOff>949325</xdr:colOff>
      <xdr:row>25</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27</xdr:row>
      <xdr:rowOff>254000</xdr:rowOff>
    </xdr:from>
    <xdr:to>
      <xdr:col>7</xdr:col>
      <xdr:colOff>923925</xdr:colOff>
      <xdr:row>27</xdr:row>
      <xdr:rowOff>254000</xdr:rowOff>
    </xdr:to>
    <xdr:sp macro="" textlink="">
      <xdr:nvSpPr>
        <xdr:cNvPr id="20" name="Line 49"/>
        <xdr:cNvSpPr>
          <a:spLocks noChangeShapeType="1"/>
        </xdr:cNvSpPr>
      </xdr:nvSpPr>
      <xdr:spPr bwMode="auto">
        <a:xfrm>
          <a:off x="7708900" y="928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26</xdr:row>
      <xdr:rowOff>279400</xdr:rowOff>
    </xdr:from>
    <xdr:to>
      <xdr:col>7</xdr:col>
      <xdr:colOff>898525</xdr:colOff>
      <xdr:row>26</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24</xdr:row>
      <xdr:rowOff>266700</xdr:rowOff>
    </xdr:from>
    <xdr:to>
      <xdr:col>7</xdr:col>
      <xdr:colOff>1025525</xdr:colOff>
      <xdr:row>24</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0"/>
  <sheetViews>
    <sheetView showGridLines="0" tabSelected="1" zoomScale="75" zoomScaleNormal="75" zoomScaleSheetLayoutView="100" workbookViewId="0">
      <selection activeCell="A28" sqref="A28"/>
    </sheetView>
  </sheetViews>
  <sheetFormatPr defaultRowHeight="12.75"/>
  <cols>
    <col min="1" max="1" width="6.85546875" style="1" bestFit="1" customWidth="1"/>
    <col min="2" max="2" width="36.28515625" style="1" customWidth="1"/>
    <col min="3" max="3" width="32.28515625" style="1" customWidth="1"/>
    <col min="4" max="4" width="12.28515625" style="1" bestFit="1" customWidth="1"/>
    <col min="5" max="5" width="16.4257812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384" width="9.140625" style="1"/>
  </cols>
  <sheetData>
    <row r="1" spans="1:14" ht="31.5" customHeight="1">
      <c r="A1" s="219" t="s">
        <v>24</v>
      </c>
      <c r="B1" s="220"/>
      <c r="C1" s="220"/>
      <c r="D1" s="220"/>
      <c r="E1" s="220"/>
      <c r="F1" s="220"/>
      <c r="G1" s="220"/>
      <c r="H1" s="220"/>
      <c r="I1" s="220"/>
      <c r="J1" s="220"/>
      <c r="K1" s="220"/>
      <c r="L1" s="220"/>
      <c r="M1" s="220"/>
      <c r="N1" s="221"/>
    </row>
    <row r="2" spans="1:14" ht="30" customHeight="1" thickBot="1">
      <c r="A2" s="232" t="s">
        <v>90</v>
      </c>
      <c r="B2" s="233"/>
      <c r="C2" s="233"/>
      <c r="D2" s="233"/>
      <c r="E2" s="233"/>
      <c r="F2" s="233"/>
      <c r="G2" s="233"/>
      <c r="H2" s="233"/>
      <c r="I2" s="233"/>
      <c r="J2" s="233"/>
      <c r="K2" s="233"/>
      <c r="L2" s="233"/>
      <c r="M2" s="233"/>
      <c r="N2" s="234"/>
    </row>
    <row r="3" spans="1:14" ht="39" customHeight="1">
      <c r="A3" s="251" t="s">
        <v>30</v>
      </c>
      <c r="B3" s="257" t="s">
        <v>8</v>
      </c>
      <c r="C3" s="253" t="s">
        <v>9</v>
      </c>
      <c r="D3" s="249" t="s">
        <v>13</v>
      </c>
      <c r="E3" s="230" t="s">
        <v>91</v>
      </c>
      <c r="F3" s="230"/>
      <c r="G3" s="255" t="s">
        <v>16</v>
      </c>
      <c r="H3" s="245" t="s">
        <v>92</v>
      </c>
      <c r="I3" s="246"/>
      <c r="J3" s="228" t="s">
        <v>48</v>
      </c>
      <c r="K3" s="235" t="s">
        <v>87</v>
      </c>
      <c r="L3" s="236"/>
      <c r="M3" s="243" t="s">
        <v>93</v>
      </c>
      <c r="N3" s="244"/>
    </row>
    <row r="4" spans="1:14" ht="34.5" customHeight="1" thickBot="1">
      <c r="A4" s="252"/>
      <c r="B4" s="258"/>
      <c r="C4" s="254"/>
      <c r="D4" s="250"/>
      <c r="E4" s="231"/>
      <c r="F4" s="231"/>
      <c r="G4" s="256"/>
      <c r="H4" s="247"/>
      <c r="I4" s="248"/>
      <c r="J4" s="229"/>
      <c r="K4" s="237"/>
      <c r="L4" s="238"/>
      <c r="M4" s="10" t="s">
        <v>23</v>
      </c>
      <c r="N4" s="11" t="s">
        <v>33</v>
      </c>
    </row>
    <row r="5" spans="1:14" s="12" customFormat="1" ht="35.1" customHeight="1">
      <c r="A5" s="37">
        <v>1</v>
      </c>
      <c r="B5" s="38" t="s">
        <v>40</v>
      </c>
      <c r="C5" s="39" t="s">
        <v>56</v>
      </c>
      <c r="D5" s="40" t="s">
        <v>34</v>
      </c>
      <c r="E5" s="45">
        <v>2.3059620000000001</v>
      </c>
      <c r="F5" s="41" t="s">
        <v>35</v>
      </c>
      <c r="G5" s="42">
        <v>1.07</v>
      </c>
      <c r="H5" s="43" t="s">
        <v>72</v>
      </c>
      <c r="I5" s="44">
        <f t="shared" ref="I5" si="0">(E5*1000)/(8250*1.07)</f>
        <v>0.26122480883602378</v>
      </c>
      <c r="J5" s="47">
        <f>+(I5/$I$5)*100</f>
        <v>100</v>
      </c>
      <c r="K5" s="45">
        <v>1.6052630000000001</v>
      </c>
      <c r="L5" s="46" t="s">
        <v>36</v>
      </c>
      <c r="M5" s="51">
        <f t="shared" ref="M5" si="1">+(E5/K5)-1</f>
        <v>0.43650105932797301</v>
      </c>
      <c r="N5" s="202">
        <v>3</v>
      </c>
    </row>
    <row r="6" spans="1:14" s="12" customFormat="1" ht="35.1" customHeight="1">
      <c r="A6" s="37">
        <v>2</v>
      </c>
      <c r="B6" s="38" t="s">
        <v>41</v>
      </c>
      <c r="C6" s="39" t="s">
        <v>55</v>
      </c>
      <c r="D6" s="40" t="s">
        <v>34</v>
      </c>
      <c r="E6" s="45">
        <v>2.3277860000000001</v>
      </c>
      <c r="F6" s="41" t="s">
        <v>35</v>
      </c>
      <c r="G6" s="42">
        <v>1.07</v>
      </c>
      <c r="H6" s="43" t="s">
        <v>65</v>
      </c>
      <c r="I6" s="44">
        <f>(E6*1000)/(8250*1.07)</f>
        <v>0.26369708297932598</v>
      </c>
      <c r="J6" s="47">
        <f>+(I6/$I$5)*100</f>
        <v>100.94641628960062</v>
      </c>
      <c r="K6" s="45">
        <v>1.6199380000000001</v>
      </c>
      <c r="L6" s="46" t="s">
        <v>36</v>
      </c>
      <c r="M6" s="51">
        <f>+(E6/K6)-1</f>
        <v>0.43695993303447422</v>
      </c>
      <c r="N6" s="202">
        <v>3</v>
      </c>
    </row>
    <row r="7" spans="1:14" s="12" customFormat="1" ht="35.1" customHeight="1">
      <c r="A7" s="37">
        <v>3</v>
      </c>
      <c r="B7" s="81" t="s">
        <v>42</v>
      </c>
      <c r="C7" s="39" t="s">
        <v>56</v>
      </c>
      <c r="D7" s="40" t="s">
        <v>34</v>
      </c>
      <c r="E7" s="45">
        <v>2.3839429999999999</v>
      </c>
      <c r="F7" s="41" t="s">
        <v>35</v>
      </c>
      <c r="G7" s="42">
        <v>1.07</v>
      </c>
      <c r="H7" s="43" t="s">
        <v>71</v>
      </c>
      <c r="I7" s="44">
        <f>(E7*1000)/(8250*1.07)</f>
        <v>0.27005868026054941</v>
      </c>
      <c r="J7" s="47">
        <f>+(I7/$I$5)*100</f>
        <v>103.3817122745301</v>
      </c>
      <c r="K7" s="45">
        <v>1.6577090000000001</v>
      </c>
      <c r="L7" s="46" t="s">
        <v>36</v>
      </c>
      <c r="M7" s="51">
        <f>+(E7/K7)-1</f>
        <v>0.43809498530803648</v>
      </c>
      <c r="N7" s="202">
        <v>4</v>
      </c>
    </row>
    <row r="8" spans="1:14" s="12" customFormat="1" ht="35.1" customHeight="1">
      <c r="A8" s="37">
        <v>4</v>
      </c>
      <c r="B8" s="38" t="s">
        <v>39</v>
      </c>
      <c r="C8" s="39" t="s">
        <v>38</v>
      </c>
      <c r="D8" s="40" t="s">
        <v>34</v>
      </c>
      <c r="E8" s="45">
        <v>2.3958012000000002</v>
      </c>
      <c r="F8" s="41" t="s">
        <v>35</v>
      </c>
      <c r="G8" s="42">
        <v>1.07</v>
      </c>
      <c r="H8" s="43" t="s">
        <v>69</v>
      </c>
      <c r="I8" s="44">
        <f>(E8*1000)/(8250*1.07)</f>
        <v>0.27140200509770607</v>
      </c>
      <c r="J8" s="47">
        <f>+(I8/$I$5)*100</f>
        <v>103.89595318569866</v>
      </c>
      <c r="K8" s="45">
        <v>1.6386164400000001</v>
      </c>
      <c r="L8" s="46" t="s">
        <v>36</v>
      </c>
      <c r="M8" s="51">
        <f>+(E8/K8)-1</f>
        <v>0.46208785748542835</v>
      </c>
      <c r="N8" s="202">
        <v>9</v>
      </c>
    </row>
    <row r="9" spans="1:14" s="12" customFormat="1" ht="35.1" customHeight="1">
      <c r="A9" s="82">
        <v>5</v>
      </c>
      <c r="B9" s="83" t="s">
        <v>41</v>
      </c>
      <c r="C9" s="84" t="s">
        <v>37</v>
      </c>
      <c r="D9" s="85" t="s">
        <v>34</v>
      </c>
      <c r="E9" s="86">
        <v>2.41626948</v>
      </c>
      <c r="F9" s="87" t="s">
        <v>35</v>
      </c>
      <c r="G9" s="88">
        <v>1.07</v>
      </c>
      <c r="H9" s="89" t="s">
        <v>64</v>
      </c>
      <c r="I9" s="90">
        <f>(E9*1000)/(8250*1.07)</f>
        <v>0.27372070008496174</v>
      </c>
      <c r="J9" s="91">
        <f>+(I9/$I$5)*100</f>
        <v>104.78357752642931</v>
      </c>
      <c r="K9" s="86">
        <v>1.61418218</v>
      </c>
      <c r="L9" s="92" t="s">
        <v>36</v>
      </c>
      <c r="M9" s="93">
        <f t="shared" ref="M9" si="2">+(E9/K9)-1</f>
        <v>0.4969001082641118</v>
      </c>
      <c r="N9" s="203">
        <v>10</v>
      </c>
    </row>
    <row r="10" spans="1:14" s="12" customFormat="1" ht="35.1" customHeight="1">
      <c r="A10" s="82">
        <v>6</v>
      </c>
      <c r="B10" s="83" t="s">
        <v>43</v>
      </c>
      <c r="C10" s="84" t="s">
        <v>53</v>
      </c>
      <c r="D10" s="85" t="s">
        <v>34</v>
      </c>
      <c r="E10" s="86">
        <v>2.4733614199999998</v>
      </c>
      <c r="F10" s="87" t="s">
        <v>35</v>
      </c>
      <c r="G10" s="88">
        <v>1.07</v>
      </c>
      <c r="H10" s="89" t="s">
        <v>75</v>
      </c>
      <c r="I10" s="90">
        <f t="shared" ref="I10:I18" si="3">(E10*1000)/(8250*1.07)</f>
        <v>0.28018820957235907</v>
      </c>
      <c r="J10" s="91">
        <f t="shared" ref="J10:J20" si="4">+(I10/$I$5)*100</f>
        <v>107.25941797826677</v>
      </c>
      <c r="K10" s="86">
        <v>1.71784754</v>
      </c>
      <c r="L10" s="92" t="s">
        <v>36</v>
      </c>
      <c r="M10" s="93">
        <f>+(E10/K10)-1</f>
        <v>0.4398026381316702</v>
      </c>
      <c r="N10" s="203">
        <v>5</v>
      </c>
    </row>
    <row r="11" spans="1:14" s="12" customFormat="1" ht="35.1" customHeight="1">
      <c r="A11" s="94">
        <v>7</v>
      </c>
      <c r="B11" s="83" t="s">
        <v>45</v>
      </c>
      <c r="C11" s="84" t="s">
        <v>55</v>
      </c>
      <c r="D11" s="85" t="s">
        <v>34</v>
      </c>
      <c r="E11" s="86">
        <v>2.4864519999999999</v>
      </c>
      <c r="F11" s="87" t="s">
        <v>35</v>
      </c>
      <c r="G11" s="88">
        <v>1.07</v>
      </c>
      <c r="H11" s="89" t="s">
        <v>66</v>
      </c>
      <c r="I11" s="90">
        <f>(E11*1000)/(8250*1.07)</f>
        <v>0.28167114131973942</v>
      </c>
      <c r="J11" s="91">
        <f t="shared" si="4"/>
        <v>107.82710209448376</v>
      </c>
      <c r="K11" s="86">
        <v>1.726653</v>
      </c>
      <c r="L11" s="92" t="s">
        <v>36</v>
      </c>
      <c r="M11" s="93">
        <f t="shared" ref="M11" si="5">+(E11/K11)-1</f>
        <v>0.44004151384209789</v>
      </c>
      <c r="N11" s="203">
        <v>5</v>
      </c>
    </row>
    <row r="12" spans="1:14" s="12" customFormat="1" ht="35.1" customHeight="1">
      <c r="A12" s="82">
        <v>8</v>
      </c>
      <c r="B12" s="95" t="s">
        <v>44</v>
      </c>
      <c r="C12" s="84" t="s">
        <v>56</v>
      </c>
      <c r="D12" s="85" t="s">
        <v>34</v>
      </c>
      <c r="E12" s="86">
        <v>2.5536660000000002</v>
      </c>
      <c r="F12" s="87" t="s">
        <v>35</v>
      </c>
      <c r="G12" s="88">
        <v>1.07</v>
      </c>
      <c r="H12" s="89" t="s">
        <v>70</v>
      </c>
      <c r="I12" s="90">
        <f t="shared" si="3"/>
        <v>0.28928530161427357</v>
      </c>
      <c r="J12" s="91">
        <f t="shared" si="4"/>
        <v>110.7418942723254</v>
      </c>
      <c r="K12" s="86">
        <v>1.7718560000000001</v>
      </c>
      <c r="L12" s="92" t="s">
        <v>36</v>
      </c>
      <c r="M12" s="93">
        <f t="shared" ref="M12" si="6">+(E12/K12)-1</f>
        <v>0.44123788840628131</v>
      </c>
      <c r="N12" s="203">
        <v>6</v>
      </c>
    </row>
    <row r="13" spans="1:14" s="12" customFormat="1" ht="35.1" customHeight="1">
      <c r="A13" s="96">
        <v>9</v>
      </c>
      <c r="B13" s="97" t="s">
        <v>45</v>
      </c>
      <c r="C13" s="98" t="s">
        <v>53</v>
      </c>
      <c r="D13" s="99" t="s">
        <v>34</v>
      </c>
      <c r="E13" s="100">
        <v>2.5579544400000001</v>
      </c>
      <c r="F13" s="101" t="s">
        <v>35</v>
      </c>
      <c r="G13" s="102">
        <v>1.07</v>
      </c>
      <c r="H13" s="103" t="s">
        <v>74</v>
      </c>
      <c r="I13" s="104">
        <f t="shared" si="3"/>
        <v>0.28977110620220903</v>
      </c>
      <c r="J13" s="105">
        <f t="shared" si="4"/>
        <v>110.9278661140123</v>
      </c>
      <c r="K13" s="100">
        <v>1.7747424199999999</v>
      </c>
      <c r="L13" s="106" t="s">
        <v>36</v>
      </c>
      <c r="M13" s="107">
        <f>+(E13/K13)-1</f>
        <v>0.441310249405094</v>
      </c>
      <c r="N13" s="204">
        <v>6</v>
      </c>
    </row>
    <row r="14" spans="1:14" s="12" customFormat="1" ht="35.1" customHeight="1">
      <c r="A14" s="96">
        <v>10</v>
      </c>
      <c r="B14" s="97" t="s">
        <v>46</v>
      </c>
      <c r="C14" s="98" t="s">
        <v>55</v>
      </c>
      <c r="D14" s="99" t="s">
        <v>34</v>
      </c>
      <c r="E14" s="100">
        <v>2.610973</v>
      </c>
      <c r="F14" s="101" t="s">
        <v>35</v>
      </c>
      <c r="G14" s="102">
        <v>1.07</v>
      </c>
      <c r="H14" s="103" t="s">
        <v>67</v>
      </c>
      <c r="I14" s="104">
        <f t="shared" ref="I14" si="7">(E14*1000)/(8250*1.07)</f>
        <v>0.295777173605211</v>
      </c>
      <c r="J14" s="105">
        <f t="shared" ref="J14" si="8">+(I14/$I$5)*100</f>
        <v>113.22706098365889</v>
      </c>
      <c r="K14" s="100">
        <v>1.8104009999999999</v>
      </c>
      <c r="L14" s="106" t="s">
        <v>36</v>
      </c>
      <c r="M14" s="107">
        <f>+(E14/K14)-1</f>
        <v>0.44220700275795255</v>
      </c>
      <c r="N14" s="204">
        <v>7</v>
      </c>
    </row>
    <row r="15" spans="1:14" s="12" customFormat="1" ht="35.1" customHeight="1">
      <c r="A15" s="140">
        <v>11</v>
      </c>
      <c r="B15" s="141" t="s">
        <v>51</v>
      </c>
      <c r="C15" s="142" t="s">
        <v>37</v>
      </c>
      <c r="D15" s="143" t="s">
        <v>34</v>
      </c>
      <c r="E15" s="144">
        <v>2.6197309799999999</v>
      </c>
      <c r="F15" s="145" t="s">
        <v>35</v>
      </c>
      <c r="G15" s="146">
        <v>1.07</v>
      </c>
      <c r="H15" s="147" t="s">
        <v>63</v>
      </c>
      <c r="I15" s="148">
        <f>(E15*1000)/(8250*1.07)</f>
        <v>0.29676929821580289</v>
      </c>
      <c r="J15" s="149">
        <f>+(I15/$I$5)*100</f>
        <v>113.60685822229509</v>
      </c>
      <c r="K15" s="144">
        <v>2.020219</v>
      </c>
      <c r="L15" s="150" t="s">
        <v>36</v>
      </c>
      <c r="M15" s="151">
        <f>+(E15/K15)-1</f>
        <v>0.29675593586635896</v>
      </c>
      <c r="N15" s="205">
        <v>1</v>
      </c>
    </row>
    <row r="16" spans="1:14" s="12" customFormat="1" ht="35.1" customHeight="1">
      <c r="A16" s="140">
        <v>12</v>
      </c>
      <c r="B16" s="152" t="s">
        <v>46</v>
      </c>
      <c r="C16" s="142" t="s">
        <v>54</v>
      </c>
      <c r="D16" s="143" t="s">
        <v>34</v>
      </c>
      <c r="E16" s="144">
        <v>2.7207484200000001</v>
      </c>
      <c r="F16" s="145" t="s">
        <v>35</v>
      </c>
      <c r="G16" s="146">
        <v>1.07</v>
      </c>
      <c r="H16" s="147" t="s">
        <v>73</v>
      </c>
      <c r="I16" s="148">
        <f t="shared" si="3"/>
        <v>0.30821279184367034</v>
      </c>
      <c r="J16" s="149">
        <f t="shared" si="4"/>
        <v>117.98756527644427</v>
      </c>
      <c r="K16" s="144">
        <v>1.8842322600000001</v>
      </c>
      <c r="L16" s="150" t="s">
        <v>36</v>
      </c>
      <c r="M16" s="151">
        <f>+(E16/K16)-1</f>
        <v>0.44395596963189665</v>
      </c>
      <c r="N16" s="205">
        <v>8</v>
      </c>
    </row>
    <row r="17" spans="1:14" s="12" customFormat="1" ht="35.1" customHeight="1">
      <c r="A17" s="127">
        <v>13</v>
      </c>
      <c r="B17" s="128" t="s">
        <v>52</v>
      </c>
      <c r="C17" s="129" t="s">
        <v>37</v>
      </c>
      <c r="D17" s="130" t="s">
        <v>34</v>
      </c>
      <c r="E17" s="131">
        <v>2.8780896199999999</v>
      </c>
      <c r="F17" s="132" t="s">
        <v>35</v>
      </c>
      <c r="G17" s="133">
        <v>1.07</v>
      </c>
      <c r="H17" s="134" t="s">
        <v>62</v>
      </c>
      <c r="I17" s="135">
        <f>(E17*1000)/(8250*1.07)</f>
        <v>0.32603677371849332</v>
      </c>
      <c r="J17" s="136">
        <f>+(I17/$I$5)*100</f>
        <v>124.81080000451004</v>
      </c>
      <c r="K17" s="131">
        <v>2.020219</v>
      </c>
      <c r="L17" s="137" t="s">
        <v>36</v>
      </c>
      <c r="M17" s="138">
        <f>+(E17/K17)-1</f>
        <v>0.4246423877807306</v>
      </c>
      <c r="N17" s="206">
        <v>2</v>
      </c>
    </row>
    <row r="18" spans="1:14" s="12" customFormat="1" ht="35.1" customHeight="1">
      <c r="A18" s="127">
        <v>14</v>
      </c>
      <c r="B18" s="139" t="s">
        <v>47</v>
      </c>
      <c r="C18" s="129" t="s">
        <v>38</v>
      </c>
      <c r="D18" s="130" t="s">
        <v>34</v>
      </c>
      <c r="E18" s="131">
        <v>2.9543612800000001</v>
      </c>
      <c r="F18" s="132" t="s">
        <v>35</v>
      </c>
      <c r="G18" s="133">
        <v>1.07</v>
      </c>
      <c r="H18" s="134" t="s">
        <v>68</v>
      </c>
      <c r="I18" s="135">
        <f t="shared" si="3"/>
        <v>0.33467700708014725</v>
      </c>
      <c r="J18" s="136">
        <f t="shared" si="4"/>
        <v>128.11838529863024</v>
      </c>
      <c r="K18" s="131">
        <v>1.9272621400000001</v>
      </c>
      <c r="L18" s="137" t="s">
        <v>36</v>
      </c>
      <c r="M18" s="138">
        <f t="shared" ref="M18" si="9">+(E18/K18)-1</f>
        <v>0.53293172666173994</v>
      </c>
      <c r="N18" s="206">
        <v>12</v>
      </c>
    </row>
    <row r="19" spans="1:14" s="2" customFormat="1" ht="39.950000000000003" customHeight="1">
      <c r="A19" s="25">
        <v>15</v>
      </c>
      <c r="B19" s="26" t="s">
        <v>27</v>
      </c>
      <c r="C19" s="27" t="s">
        <v>58</v>
      </c>
      <c r="D19" s="28" t="s">
        <v>57</v>
      </c>
      <c r="E19" s="35">
        <v>1.81012</v>
      </c>
      <c r="F19" s="29" t="s">
        <v>10</v>
      </c>
      <c r="G19" s="30">
        <v>0.65</v>
      </c>
      <c r="H19" s="31" t="s">
        <v>60</v>
      </c>
      <c r="I19" s="32">
        <f>(E19*1000)/(4750*0.65)</f>
        <v>0.58627368421052628</v>
      </c>
      <c r="J19" s="48">
        <f t="shared" si="4"/>
        <v>224.4326206315811</v>
      </c>
      <c r="K19" s="35">
        <v>0.94989999999999997</v>
      </c>
      <c r="L19" s="33" t="s">
        <v>10</v>
      </c>
      <c r="M19" s="52">
        <f t="shared" ref="M19" si="10">+(E19/K19)-1</f>
        <v>0.90559006211180115</v>
      </c>
      <c r="N19" s="207">
        <v>14</v>
      </c>
    </row>
    <row r="20" spans="1:14" s="2" customFormat="1" ht="39.950000000000003" customHeight="1">
      <c r="A20" s="16">
        <v>16</v>
      </c>
      <c r="B20" s="17" t="s">
        <v>17</v>
      </c>
      <c r="C20" s="18" t="s">
        <v>29</v>
      </c>
      <c r="D20" s="19" t="s">
        <v>2</v>
      </c>
      <c r="E20" s="36">
        <v>4.4000000000000004</v>
      </c>
      <c r="F20" s="20" t="s">
        <v>10</v>
      </c>
      <c r="G20" s="21">
        <v>0.65</v>
      </c>
      <c r="H20" s="22" t="s">
        <v>59</v>
      </c>
      <c r="I20" s="23">
        <f>(E20*1000)/(7000*0.65)</f>
        <v>0.96703296703296704</v>
      </c>
      <c r="J20" s="49">
        <f t="shared" si="4"/>
        <v>370.19185556759032</v>
      </c>
      <c r="K20" s="108">
        <v>1.69</v>
      </c>
      <c r="L20" s="24" t="s">
        <v>10</v>
      </c>
      <c r="M20" s="53">
        <f t="shared" ref="M20" si="11">+(E20/K20)-1</f>
        <v>1.6035502958579886</v>
      </c>
      <c r="N20" s="208">
        <v>19</v>
      </c>
    </row>
    <row r="21" spans="1:14" s="2" customFormat="1" ht="39.950000000000003" customHeight="1">
      <c r="A21" s="153">
        <v>17</v>
      </c>
      <c r="B21" s="154" t="s">
        <v>81</v>
      </c>
      <c r="C21" s="155" t="s">
        <v>19</v>
      </c>
      <c r="D21" s="156" t="s">
        <v>3</v>
      </c>
      <c r="E21" s="157">
        <v>1.27473507</v>
      </c>
      <c r="F21" s="158" t="s">
        <v>12</v>
      </c>
      <c r="G21" s="159">
        <v>0.99</v>
      </c>
      <c r="H21" s="160" t="s">
        <v>85</v>
      </c>
      <c r="I21" s="161">
        <f>(E21*1000)/(860*0.99)</f>
        <v>1.4972223044397464</v>
      </c>
      <c r="J21" s="162">
        <f>+(I21/$I$5)*100</f>
        <v>573.15471340992872</v>
      </c>
      <c r="K21" s="157">
        <v>0.844331167318086</v>
      </c>
      <c r="L21" s="163" t="s">
        <v>12</v>
      </c>
      <c r="M21" s="164">
        <f>+(E21/K21)-1</f>
        <v>0.50975721297727161</v>
      </c>
      <c r="N21" s="209">
        <v>11</v>
      </c>
    </row>
    <row r="22" spans="1:14" s="2" customFormat="1" ht="39.950000000000003" customHeight="1">
      <c r="A22" s="13">
        <v>18</v>
      </c>
      <c r="B22" s="56" t="s">
        <v>20</v>
      </c>
      <c r="C22" s="57" t="s">
        <v>21</v>
      </c>
      <c r="D22" s="58" t="s">
        <v>5</v>
      </c>
      <c r="E22" s="55">
        <v>23.991703999999999</v>
      </c>
      <c r="F22" s="59" t="s">
        <v>10</v>
      </c>
      <c r="G22" s="60">
        <v>1.06</v>
      </c>
      <c r="H22" s="61" t="s">
        <v>77</v>
      </c>
      <c r="I22" s="14">
        <f>(E22*1000)/(11100*1.06)</f>
        <v>2.0390705422403532</v>
      </c>
      <c r="J22" s="50">
        <f>+(I22/$I$5)*100</f>
        <v>780.58073860829961</v>
      </c>
      <c r="K22" s="55">
        <v>10.3254055</v>
      </c>
      <c r="L22" s="34" t="s">
        <v>10</v>
      </c>
      <c r="M22" s="54">
        <f>+(E22/K22)-1</f>
        <v>1.3235604645260661</v>
      </c>
      <c r="N22" s="210">
        <v>17</v>
      </c>
    </row>
    <row r="23" spans="1:14" s="2" customFormat="1" ht="39.950000000000003" customHeight="1">
      <c r="A23" s="177">
        <v>19</v>
      </c>
      <c r="B23" s="178" t="s">
        <v>80</v>
      </c>
      <c r="C23" s="179" t="s">
        <v>19</v>
      </c>
      <c r="D23" s="180" t="s">
        <v>3</v>
      </c>
      <c r="E23" s="181">
        <v>1.9032058080000001</v>
      </c>
      <c r="F23" s="182" t="s">
        <v>12</v>
      </c>
      <c r="G23" s="183">
        <v>0.99</v>
      </c>
      <c r="H23" s="184" t="s">
        <v>86</v>
      </c>
      <c r="I23" s="185">
        <f>(E23*1000)/(860*0.99)</f>
        <v>2.2353838477801271</v>
      </c>
      <c r="J23" s="186">
        <f>+(I23/$I$5)*100</f>
        <v>855.7318341013023</v>
      </c>
      <c r="K23" s="181">
        <v>0.844331167318086</v>
      </c>
      <c r="L23" s="187" t="s">
        <v>12</v>
      </c>
      <c r="M23" s="188">
        <f>+(E23/K23)-1</f>
        <v>1.2540987253204201</v>
      </c>
      <c r="N23" s="211">
        <v>16</v>
      </c>
    </row>
    <row r="24" spans="1:14" s="2" customFormat="1" ht="39.950000000000003" customHeight="1">
      <c r="A24" s="62">
        <v>20</v>
      </c>
      <c r="B24" s="110" t="s">
        <v>18</v>
      </c>
      <c r="C24" s="111" t="s">
        <v>31</v>
      </c>
      <c r="D24" s="112" t="s">
        <v>4</v>
      </c>
      <c r="E24" s="109">
        <v>18.309999999999999</v>
      </c>
      <c r="F24" s="113" t="s">
        <v>11</v>
      </c>
      <c r="G24" s="114">
        <v>0.8</v>
      </c>
      <c r="H24" s="115" t="s">
        <v>95</v>
      </c>
      <c r="I24" s="116">
        <f>(E24*1000)/(9875*0.8)</f>
        <v>2.3177215189873417</v>
      </c>
      <c r="J24" s="117">
        <f>+(I24/$I$5)*100</f>
        <v>887.25168536431909</v>
      </c>
      <c r="K24" s="109">
        <v>5.92</v>
      </c>
      <c r="L24" s="63" t="s">
        <v>10</v>
      </c>
      <c r="M24" s="64">
        <f>+(E24/K24)-1</f>
        <v>2.0929054054054053</v>
      </c>
      <c r="N24" s="212">
        <v>20</v>
      </c>
    </row>
    <row r="25" spans="1:14" s="2" customFormat="1" ht="39.950000000000003" customHeight="1">
      <c r="A25" s="69">
        <v>21</v>
      </c>
      <c r="B25" s="70" t="s">
        <v>22</v>
      </c>
      <c r="C25" s="71" t="s">
        <v>21</v>
      </c>
      <c r="D25" s="72" t="s">
        <v>7</v>
      </c>
      <c r="E25" s="73">
        <v>23.354167</v>
      </c>
      <c r="F25" s="74" t="s">
        <v>10</v>
      </c>
      <c r="G25" s="75">
        <v>0.9</v>
      </c>
      <c r="H25" s="76" t="s">
        <v>76</v>
      </c>
      <c r="I25" s="77">
        <f>(E25*1000)/(11000*0.9)</f>
        <v>2.3590067676767679</v>
      </c>
      <c r="J25" s="78">
        <f t="shared" ref="J25:J28" si="12">+(I25/$I$5)*100</f>
        <v>903.05617532581493</v>
      </c>
      <c r="K25" s="73">
        <v>10.4583333333333</v>
      </c>
      <c r="L25" s="79" t="s">
        <v>10</v>
      </c>
      <c r="M25" s="80">
        <f t="shared" ref="M25" si="13">+(E25/K25)-1</f>
        <v>1.2330677609561822</v>
      </c>
      <c r="N25" s="213">
        <v>15</v>
      </c>
    </row>
    <row r="26" spans="1:14" s="2" customFormat="1" ht="39.950000000000003" customHeight="1">
      <c r="A26" s="189">
        <v>22</v>
      </c>
      <c r="B26" s="190" t="s">
        <v>79</v>
      </c>
      <c r="C26" s="191" t="s">
        <v>19</v>
      </c>
      <c r="D26" s="192" t="s">
        <v>3</v>
      </c>
      <c r="E26" s="193">
        <v>2.0744688509999998</v>
      </c>
      <c r="F26" s="194" t="s">
        <v>12</v>
      </c>
      <c r="G26" s="195">
        <v>0.99</v>
      </c>
      <c r="H26" s="196" t="s">
        <v>78</v>
      </c>
      <c r="I26" s="197">
        <f>(E26*1000)/(860*0.99)</f>
        <v>2.4365384672304438</v>
      </c>
      <c r="J26" s="198">
        <f t="shared" ref="J26" si="14">+(I26/$I$5)*100</f>
        <v>932.73624281218611</v>
      </c>
      <c r="K26" s="193">
        <v>1.1092308378054101</v>
      </c>
      <c r="L26" s="199" t="s">
        <v>12</v>
      </c>
      <c r="M26" s="200">
        <f>+(E26/K26)-1</f>
        <v>0.87018678195450527</v>
      </c>
      <c r="N26" s="214">
        <v>13</v>
      </c>
    </row>
    <row r="27" spans="1:14" s="2" customFormat="1" ht="39.950000000000003" customHeight="1">
      <c r="A27" s="65">
        <v>23</v>
      </c>
      <c r="B27" s="118" t="s">
        <v>26</v>
      </c>
      <c r="C27" s="119" t="s">
        <v>31</v>
      </c>
      <c r="D27" s="120" t="s">
        <v>6</v>
      </c>
      <c r="E27" s="121">
        <v>26.130177509999999</v>
      </c>
      <c r="F27" s="122" t="s">
        <v>10</v>
      </c>
      <c r="G27" s="123">
        <v>0.84</v>
      </c>
      <c r="H27" s="124" t="s">
        <v>94</v>
      </c>
      <c r="I27" s="125">
        <f>(E27*1000)/(10256*0.84)</f>
        <v>3.033088355944952</v>
      </c>
      <c r="J27" s="126">
        <f>+(I27/$I$5)*100</f>
        <v>1161.1027181759312</v>
      </c>
      <c r="K27" s="66">
        <v>7.6094674555999999</v>
      </c>
      <c r="L27" s="67" t="s">
        <v>10</v>
      </c>
      <c r="M27" s="68">
        <f>+(E27/K27)-1</f>
        <v>2.4339035763626455</v>
      </c>
      <c r="N27" s="201">
        <v>21</v>
      </c>
    </row>
    <row r="28" spans="1:14" s="2" customFormat="1" ht="39.950000000000003" customHeight="1" thickBot="1">
      <c r="A28" s="165">
        <v>24</v>
      </c>
      <c r="B28" s="166" t="s">
        <v>79</v>
      </c>
      <c r="C28" s="167" t="s">
        <v>19</v>
      </c>
      <c r="D28" s="168" t="s">
        <v>3</v>
      </c>
      <c r="E28" s="169">
        <v>2.7593335350000001</v>
      </c>
      <c r="F28" s="170" t="s">
        <v>12</v>
      </c>
      <c r="G28" s="171">
        <v>0.99</v>
      </c>
      <c r="H28" s="172" t="s">
        <v>61</v>
      </c>
      <c r="I28" s="173">
        <f>(E28*1000)/(860*0.99)</f>
        <v>3.2409367336152224</v>
      </c>
      <c r="J28" s="174">
        <f t="shared" si="12"/>
        <v>1240.6695780758041</v>
      </c>
      <c r="K28" s="169">
        <v>1.1092308378054101</v>
      </c>
      <c r="L28" s="175" t="s">
        <v>12</v>
      </c>
      <c r="M28" s="176">
        <f>+(E28/K28)-1</f>
        <v>1.4876098292211957</v>
      </c>
      <c r="N28" s="215">
        <v>18</v>
      </c>
    </row>
    <row r="29" spans="1:14" s="7" customFormat="1" ht="21.75" customHeight="1">
      <c r="A29" s="279" t="s">
        <v>0</v>
      </c>
      <c r="B29" s="280"/>
      <c r="C29" s="281"/>
      <c r="D29" s="225" t="s">
        <v>1</v>
      </c>
      <c r="E29" s="226"/>
      <c r="F29" s="226"/>
      <c r="G29" s="226"/>
      <c r="H29" s="226"/>
      <c r="I29" s="226"/>
      <c r="J29" s="226"/>
      <c r="K29" s="226"/>
      <c r="L29" s="227"/>
      <c r="M29" s="239" t="s">
        <v>28</v>
      </c>
      <c r="N29" s="240"/>
    </row>
    <row r="30" spans="1:14" s="7" customFormat="1" ht="23.25" customHeight="1">
      <c r="A30" s="282"/>
      <c r="B30" s="283"/>
      <c r="C30" s="284"/>
      <c r="D30" s="222" t="s">
        <v>89</v>
      </c>
      <c r="E30" s="223"/>
      <c r="F30" s="223"/>
      <c r="G30" s="223"/>
      <c r="H30" s="224"/>
      <c r="I30" s="222" t="s">
        <v>88</v>
      </c>
      <c r="J30" s="223"/>
      <c r="K30" s="223"/>
      <c r="L30" s="224"/>
      <c r="M30" s="241"/>
      <c r="N30" s="242"/>
    </row>
    <row r="31" spans="1:14" s="7" customFormat="1" ht="23.25" customHeight="1">
      <c r="A31" s="292" t="s">
        <v>25</v>
      </c>
      <c r="B31" s="293"/>
      <c r="C31" s="294"/>
      <c r="D31" s="265">
        <v>14.8421</v>
      </c>
      <c r="E31" s="266"/>
      <c r="F31" s="266"/>
      <c r="G31" s="271" t="s">
        <v>14</v>
      </c>
      <c r="H31" s="272"/>
      <c r="I31" s="273">
        <v>8.1460000000000008</v>
      </c>
      <c r="J31" s="274"/>
      <c r="K31" s="271" t="s">
        <v>14</v>
      </c>
      <c r="L31" s="272"/>
      <c r="M31" s="290">
        <f>+(D31/I31)-1</f>
        <v>0.82201080284802353</v>
      </c>
      <c r="N31" s="291"/>
    </row>
    <row r="32" spans="1:14" s="7" customFormat="1" ht="23.25" customHeight="1" thickBot="1">
      <c r="A32" s="285" t="s">
        <v>15</v>
      </c>
      <c r="B32" s="286"/>
      <c r="C32" s="287"/>
      <c r="D32" s="269">
        <v>16.365600000000001</v>
      </c>
      <c r="E32" s="270"/>
      <c r="F32" s="270"/>
      <c r="G32" s="267" t="s">
        <v>14</v>
      </c>
      <c r="H32" s="268"/>
      <c r="I32" s="295">
        <v>9.5934000000000008</v>
      </c>
      <c r="J32" s="296"/>
      <c r="K32" s="267" t="s">
        <v>14</v>
      </c>
      <c r="L32" s="268"/>
      <c r="M32" s="288">
        <f>+(D32/I32)-1</f>
        <v>0.70592282194008371</v>
      </c>
      <c r="N32" s="289"/>
    </row>
    <row r="33" spans="1:15" s="2" customFormat="1" ht="25.5" customHeight="1" thickBot="1">
      <c r="A33" s="300" t="s">
        <v>32</v>
      </c>
      <c r="B33" s="301"/>
      <c r="C33" s="301"/>
      <c r="D33" s="301"/>
      <c r="E33" s="301"/>
      <c r="F33" s="301"/>
      <c r="G33" s="301"/>
      <c r="H33" s="301"/>
      <c r="I33" s="301"/>
      <c r="J33" s="301"/>
      <c r="K33" s="301"/>
      <c r="L33" s="301"/>
      <c r="M33" s="301"/>
      <c r="N33" s="302"/>
    </row>
    <row r="34" spans="1:15" s="7" customFormat="1" ht="45.95" customHeight="1">
      <c r="A34" s="262" t="s">
        <v>49</v>
      </c>
      <c r="B34" s="263"/>
      <c r="C34" s="263"/>
      <c r="D34" s="263"/>
      <c r="E34" s="263"/>
      <c r="F34" s="263"/>
      <c r="G34" s="263"/>
      <c r="H34" s="263"/>
      <c r="I34" s="263"/>
      <c r="J34" s="263"/>
      <c r="K34" s="263"/>
      <c r="L34" s="263"/>
      <c r="M34" s="263"/>
      <c r="N34" s="264"/>
    </row>
    <row r="35" spans="1:15" s="7" customFormat="1" ht="18" customHeight="1">
      <c r="A35" s="259" t="s">
        <v>84</v>
      </c>
      <c r="B35" s="260"/>
      <c r="C35" s="260"/>
      <c r="D35" s="260"/>
      <c r="E35" s="260"/>
      <c r="F35" s="260"/>
      <c r="G35" s="260"/>
      <c r="H35" s="260"/>
      <c r="I35" s="260"/>
      <c r="J35" s="260"/>
      <c r="K35" s="260"/>
      <c r="L35" s="260"/>
      <c r="M35" s="260"/>
      <c r="N35" s="261"/>
      <c r="O35" s="8"/>
    </row>
    <row r="36" spans="1:15" s="7" customFormat="1" ht="45.95" customHeight="1">
      <c r="A36" s="275" t="s">
        <v>83</v>
      </c>
      <c r="B36" s="260"/>
      <c r="C36" s="260"/>
      <c r="D36" s="260"/>
      <c r="E36" s="260"/>
      <c r="F36" s="260"/>
      <c r="G36" s="260"/>
      <c r="H36" s="260"/>
      <c r="I36" s="260"/>
      <c r="J36" s="260"/>
      <c r="K36" s="260"/>
      <c r="L36" s="260"/>
      <c r="M36" s="260"/>
      <c r="N36" s="261"/>
      <c r="O36" s="8"/>
    </row>
    <row r="37" spans="1:15" s="9" customFormat="1" ht="36" customHeight="1">
      <c r="A37" s="259" t="s">
        <v>50</v>
      </c>
      <c r="B37" s="260"/>
      <c r="C37" s="260"/>
      <c r="D37" s="260"/>
      <c r="E37" s="260"/>
      <c r="F37" s="260"/>
      <c r="G37" s="260"/>
      <c r="H37" s="260"/>
      <c r="I37" s="260"/>
      <c r="J37" s="260"/>
      <c r="K37" s="260"/>
      <c r="L37" s="260"/>
      <c r="M37" s="260"/>
      <c r="N37" s="261"/>
      <c r="O37" s="15"/>
    </row>
    <row r="38" spans="1:15" s="7" customFormat="1" ht="18" customHeight="1">
      <c r="A38" s="216" t="s">
        <v>96</v>
      </c>
      <c r="B38" s="217"/>
      <c r="C38" s="217"/>
      <c r="D38" s="217"/>
      <c r="E38" s="217"/>
      <c r="F38" s="217"/>
      <c r="G38" s="217"/>
      <c r="H38" s="217"/>
      <c r="I38" s="217"/>
      <c r="J38" s="217"/>
      <c r="K38" s="217"/>
      <c r="L38" s="217"/>
      <c r="M38" s="217"/>
      <c r="N38" s="218"/>
      <c r="O38" s="15"/>
    </row>
    <row r="39" spans="1:15" s="7" customFormat="1" ht="29.25" customHeight="1">
      <c r="A39" s="275" t="s">
        <v>97</v>
      </c>
      <c r="B39" s="260"/>
      <c r="C39" s="260"/>
      <c r="D39" s="260"/>
      <c r="E39" s="260"/>
      <c r="F39" s="260"/>
      <c r="G39" s="260"/>
      <c r="H39" s="260"/>
      <c r="I39" s="260"/>
      <c r="J39" s="260"/>
      <c r="K39" s="260"/>
      <c r="L39" s="260"/>
      <c r="M39" s="260"/>
      <c r="N39" s="261"/>
      <c r="O39" s="15"/>
    </row>
    <row r="40" spans="1:15" s="7" customFormat="1" ht="56.25" customHeight="1">
      <c r="A40" s="259" t="s">
        <v>98</v>
      </c>
      <c r="B40" s="260"/>
      <c r="C40" s="260"/>
      <c r="D40" s="260"/>
      <c r="E40" s="260"/>
      <c r="F40" s="260"/>
      <c r="G40" s="260"/>
      <c r="H40" s="260"/>
      <c r="I40" s="260"/>
      <c r="J40" s="260"/>
      <c r="K40" s="260"/>
      <c r="L40" s="260"/>
      <c r="M40" s="260"/>
      <c r="N40" s="261"/>
      <c r="O40" s="15"/>
    </row>
    <row r="41" spans="1:15" s="7" customFormat="1" ht="45.95" customHeight="1">
      <c r="A41" s="297" t="s">
        <v>99</v>
      </c>
      <c r="B41" s="298"/>
      <c r="C41" s="298"/>
      <c r="D41" s="298"/>
      <c r="E41" s="298"/>
      <c r="F41" s="298"/>
      <c r="G41" s="298"/>
      <c r="H41" s="298"/>
      <c r="I41" s="298"/>
      <c r="J41" s="298"/>
      <c r="K41" s="298"/>
      <c r="L41" s="298"/>
      <c r="M41" s="298"/>
      <c r="N41" s="299"/>
      <c r="O41" s="15"/>
    </row>
    <row r="42" spans="1:15" s="7" customFormat="1" ht="36" customHeight="1">
      <c r="A42" s="297" t="s">
        <v>100</v>
      </c>
      <c r="B42" s="298"/>
      <c r="C42" s="298"/>
      <c r="D42" s="298"/>
      <c r="E42" s="298"/>
      <c r="F42" s="298"/>
      <c r="G42" s="298"/>
      <c r="H42" s="298"/>
      <c r="I42" s="298"/>
      <c r="J42" s="298"/>
      <c r="K42" s="298"/>
      <c r="L42" s="298"/>
      <c r="M42" s="298"/>
      <c r="N42" s="299"/>
      <c r="O42" s="15"/>
    </row>
    <row r="43" spans="1:15" s="7" customFormat="1" ht="18" customHeight="1">
      <c r="A43" s="259" t="s">
        <v>101</v>
      </c>
      <c r="B43" s="260"/>
      <c r="C43" s="260"/>
      <c r="D43" s="260"/>
      <c r="E43" s="260"/>
      <c r="F43" s="260"/>
      <c r="G43" s="260"/>
      <c r="H43" s="260"/>
      <c r="I43" s="260"/>
      <c r="J43" s="260"/>
      <c r="K43" s="260"/>
      <c r="L43" s="260"/>
      <c r="M43" s="260"/>
      <c r="N43" s="261"/>
      <c r="O43" s="15"/>
    </row>
    <row r="44" spans="1:15" ht="45.95" customHeight="1">
      <c r="A44" s="259" t="s">
        <v>82</v>
      </c>
      <c r="B44" s="260"/>
      <c r="C44" s="260"/>
      <c r="D44" s="260"/>
      <c r="E44" s="260"/>
      <c r="F44" s="260"/>
      <c r="G44" s="260"/>
      <c r="H44" s="260"/>
      <c r="I44" s="260"/>
      <c r="J44" s="260"/>
      <c r="K44" s="260"/>
      <c r="L44" s="260"/>
      <c r="M44" s="260"/>
      <c r="N44" s="261"/>
    </row>
    <row r="45" spans="1:15" ht="22.5" customHeight="1">
      <c r="A45" s="276" t="s">
        <v>102</v>
      </c>
      <c r="B45" s="277"/>
      <c r="C45" s="277"/>
      <c r="D45" s="277"/>
      <c r="E45" s="277"/>
      <c r="F45" s="277"/>
      <c r="G45" s="277"/>
      <c r="H45" s="277"/>
      <c r="I45" s="277"/>
      <c r="J45" s="277"/>
      <c r="K45" s="277"/>
      <c r="L45" s="277"/>
      <c r="M45" s="277"/>
      <c r="N45" s="278"/>
    </row>
    <row r="46" spans="1:15" ht="24.75" customHeight="1">
      <c r="J46" s="1"/>
    </row>
    <row r="47" spans="1:15" ht="24.75" customHeight="1">
      <c r="J47" s="1"/>
    </row>
    <row r="48" spans="1:15" ht="48.75" customHeight="1"/>
    <row r="49" ht="48.75" customHeight="1"/>
    <row r="50" ht="24.75" customHeight="1"/>
  </sheetData>
  <mergeCells count="42">
    <mergeCell ref="A45:N45"/>
    <mergeCell ref="A29:C30"/>
    <mergeCell ref="A39:N39"/>
    <mergeCell ref="A32:C32"/>
    <mergeCell ref="M32:N32"/>
    <mergeCell ref="M31:N31"/>
    <mergeCell ref="A31:C31"/>
    <mergeCell ref="G32:H32"/>
    <mergeCell ref="A35:N35"/>
    <mergeCell ref="I32:J32"/>
    <mergeCell ref="A44:N44"/>
    <mergeCell ref="A40:N40"/>
    <mergeCell ref="A43:N43"/>
    <mergeCell ref="A41:N41"/>
    <mergeCell ref="A42:N42"/>
    <mergeCell ref="A33:N33"/>
    <mergeCell ref="B3:B4"/>
    <mergeCell ref="A37:N37"/>
    <mergeCell ref="A34:N34"/>
    <mergeCell ref="D31:F31"/>
    <mergeCell ref="K32:L32"/>
    <mergeCell ref="D32:F32"/>
    <mergeCell ref="G31:H31"/>
    <mergeCell ref="I31:J31"/>
    <mergeCell ref="K31:L31"/>
    <mergeCell ref="A36:N36"/>
    <mergeCell ref="A38:N38"/>
    <mergeCell ref="A1:N1"/>
    <mergeCell ref="D30:H30"/>
    <mergeCell ref="I30:L30"/>
    <mergeCell ref="D29:L29"/>
    <mergeCell ref="J3:J4"/>
    <mergeCell ref="E3:F4"/>
    <mergeCell ref="A2:N2"/>
    <mergeCell ref="K3:L4"/>
    <mergeCell ref="M29:N30"/>
    <mergeCell ref="M3:N3"/>
    <mergeCell ref="H3:I4"/>
    <mergeCell ref="D3:D4"/>
    <mergeCell ref="A3:A4"/>
    <mergeCell ref="C3:C4"/>
    <mergeCell ref="G3:G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5 I27 I2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2022-03-30T07:02:04Z</dcterms:modified>
</cp:coreProperties>
</file>